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8_{2D1DF4F6-6165-40D2-A5BA-17A35348A202}" xr6:coauthVersionLast="47" xr6:coauthVersionMax="47" xr10:uidLastSave="{00000000-0000-0000-0000-000000000000}"/>
  <bookViews>
    <workbookView xWindow="28680" yWindow="-165" windowWidth="29040" windowHeight="15990" tabRatio="841" firstSheet="3" activeTab="10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Col'!$B$1:$AH$119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46" i="29" l="1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8" i="29"/>
  <c r="AB18" i="29"/>
  <c r="AA18" i="29"/>
  <c r="Z18" i="29"/>
  <c r="Y18" i="29"/>
  <c r="X18" i="29"/>
  <c r="W18" i="29"/>
  <c r="V18" i="29"/>
  <c r="U18" i="29"/>
  <c r="T18" i="29"/>
  <c r="S18" i="29"/>
  <c r="R18" i="29"/>
  <c r="Q18" i="29"/>
  <c r="P18" i="29"/>
  <c r="O18" i="29"/>
  <c r="N18" i="29"/>
  <c r="M18" i="29"/>
  <c r="L18" i="29"/>
  <c r="K18" i="29"/>
  <c r="J18" i="29"/>
  <c r="I18" i="29"/>
  <c r="AC11" i="29"/>
  <c r="AB11" i="29"/>
  <c r="AA11" i="29"/>
  <c r="Z11" i="29"/>
  <c r="Y11" i="29"/>
  <c r="X11" i="29"/>
  <c r="W11" i="29"/>
  <c r="V11" i="29"/>
  <c r="U11" i="29"/>
  <c r="T11" i="29"/>
  <c r="S11" i="29"/>
  <c r="R11" i="29"/>
  <c r="Q11" i="29"/>
  <c r="P11" i="29"/>
  <c r="O11" i="29"/>
  <c r="N11" i="29"/>
  <c r="M11" i="29"/>
  <c r="L11" i="29"/>
  <c r="K11" i="29"/>
  <c r="J11" i="29"/>
  <c r="I11" i="29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57" i="29"/>
  <c r="AB57" i="29"/>
  <c r="AA57" i="29"/>
  <c r="Z57" i="29"/>
  <c r="Y57" i="29"/>
  <c r="X57" i="29"/>
  <c r="W57" i="29"/>
  <c r="V57" i="29"/>
  <c r="U57" i="29"/>
  <c r="T57" i="29"/>
  <c r="S57" i="29"/>
  <c r="R57" i="29"/>
  <c r="Q57" i="29"/>
  <c r="P57" i="29"/>
  <c r="O57" i="29"/>
  <c r="N57" i="29"/>
  <c r="M57" i="29"/>
  <c r="L57" i="29"/>
  <c r="K57" i="29"/>
  <c r="J57" i="29"/>
  <c r="I57" i="29"/>
  <c r="AC56" i="29"/>
  <c r="AB56" i="29"/>
  <c r="AA56" i="29"/>
  <c r="Z56" i="29"/>
  <c r="Y56" i="29"/>
  <c r="X56" i="29"/>
  <c r="W56" i="29"/>
  <c r="V56" i="29"/>
  <c r="U56" i="29"/>
  <c r="T56" i="29"/>
  <c r="S56" i="29"/>
  <c r="R56" i="29"/>
  <c r="Q56" i="29"/>
  <c r="P56" i="29"/>
  <c r="O56" i="29"/>
  <c r="N56" i="29"/>
  <c r="M56" i="29"/>
  <c r="L56" i="29"/>
  <c r="K56" i="29"/>
  <c r="J56" i="29"/>
  <c r="I5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AD45" i="29" s="1"/>
  <c r="K45" i="29"/>
  <c r="J45" i="29"/>
  <c r="I45" i="29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43" i="29"/>
  <c r="AB43" i="29"/>
  <c r="AA43" i="29"/>
  <c r="Z43" i="29"/>
  <c r="Y43" i="29"/>
  <c r="X43" i="29"/>
  <c r="W43" i="29"/>
  <c r="V43" i="29"/>
  <c r="U43" i="29"/>
  <c r="T43" i="29"/>
  <c r="S43" i="29"/>
  <c r="R43" i="29"/>
  <c r="Q43" i="29"/>
  <c r="P43" i="29"/>
  <c r="O43" i="29"/>
  <c r="N43" i="29"/>
  <c r="M43" i="29"/>
  <c r="L43" i="29"/>
  <c r="K43" i="29"/>
  <c r="J43" i="29"/>
  <c r="I43" i="29"/>
  <c r="AC42" i="29"/>
  <c r="AB42" i="29"/>
  <c r="AA42" i="29"/>
  <c r="Z42" i="29"/>
  <c r="Y42" i="29"/>
  <c r="X42" i="29"/>
  <c r="W42" i="29"/>
  <c r="V42" i="29"/>
  <c r="U42" i="29"/>
  <c r="T42" i="29"/>
  <c r="S42" i="29"/>
  <c r="R42" i="29"/>
  <c r="Q42" i="29"/>
  <c r="P42" i="29"/>
  <c r="O42" i="29"/>
  <c r="N42" i="29"/>
  <c r="M42" i="29"/>
  <c r="L42" i="29"/>
  <c r="K42" i="29"/>
  <c r="J42" i="29"/>
  <c r="I42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102" i="29"/>
  <c r="AB102" i="29"/>
  <c r="AA102" i="29"/>
  <c r="Z102" i="29"/>
  <c r="Y102" i="29"/>
  <c r="X102" i="29"/>
  <c r="W102" i="29"/>
  <c r="V102" i="29"/>
  <c r="U102" i="29"/>
  <c r="T102" i="29"/>
  <c r="S102" i="29"/>
  <c r="R102" i="29"/>
  <c r="Q102" i="29"/>
  <c r="P102" i="29"/>
  <c r="O102" i="29"/>
  <c r="N102" i="29"/>
  <c r="M102" i="29"/>
  <c r="L102" i="29"/>
  <c r="K102" i="29"/>
  <c r="J102" i="29"/>
  <c r="I102" i="29"/>
  <c r="AC101" i="29"/>
  <c r="AB101" i="29"/>
  <c r="AA101" i="29"/>
  <c r="Z101" i="29"/>
  <c r="Y101" i="29"/>
  <c r="X101" i="29"/>
  <c r="W101" i="29"/>
  <c r="V101" i="29"/>
  <c r="U101" i="29"/>
  <c r="T101" i="29"/>
  <c r="S101" i="29"/>
  <c r="R101" i="29"/>
  <c r="Q101" i="29"/>
  <c r="P101" i="29"/>
  <c r="O101" i="29"/>
  <c r="N101" i="29"/>
  <c r="M101" i="29"/>
  <c r="L101" i="29"/>
  <c r="K101" i="29"/>
  <c r="J101" i="29"/>
  <c r="I101" i="29"/>
  <c r="AC100" i="29"/>
  <c r="AB100" i="29"/>
  <c r="AA100" i="29"/>
  <c r="Z100" i="29"/>
  <c r="Y100" i="29"/>
  <c r="X100" i="29"/>
  <c r="W100" i="29"/>
  <c r="V100" i="29"/>
  <c r="U100" i="29"/>
  <c r="T100" i="29"/>
  <c r="S100" i="29"/>
  <c r="R100" i="29"/>
  <c r="Q100" i="29"/>
  <c r="P100" i="29"/>
  <c r="O100" i="29"/>
  <c r="N100" i="29"/>
  <c r="M100" i="29"/>
  <c r="L100" i="29"/>
  <c r="K100" i="29"/>
  <c r="J100" i="29"/>
  <c r="I100" i="29"/>
  <c r="AC97" i="29"/>
  <c r="AB97" i="29"/>
  <c r="AA97" i="29"/>
  <c r="Z97" i="29"/>
  <c r="Y97" i="29"/>
  <c r="X97" i="29"/>
  <c r="W97" i="29"/>
  <c r="V97" i="29"/>
  <c r="U97" i="29"/>
  <c r="T97" i="29"/>
  <c r="S97" i="29"/>
  <c r="R97" i="29"/>
  <c r="Q97" i="29"/>
  <c r="P97" i="29"/>
  <c r="O97" i="29"/>
  <c r="N97" i="29"/>
  <c r="M97" i="29"/>
  <c r="L97" i="29"/>
  <c r="K97" i="29"/>
  <c r="J97" i="29"/>
  <c r="I97" i="29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2" i="29"/>
  <c r="AB92" i="29"/>
  <c r="AA92" i="29"/>
  <c r="Z92" i="29"/>
  <c r="Y92" i="29"/>
  <c r="X92" i="29"/>
  <c r="W92" i="29"/>
  <c r="V92" i="29"/>
  <c r="U92" i="29"/>
  <c r="T92" i="29"/>
  <c r="S92" i="29"/>
  <c r="R92" i="29"/>
  <c r="Q92" i="29"/>
  <c r="P92" i="29"/>
  <c r="O92" i="29"/>
  <c r="N92" i="29"/>
  <c r="M92" i="29"/>
  <c r="L92" i="29"/>
  <c r="K92" i="29"/>
  <c r="J92" i="29"/>
  <c r="I92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7" i="29"/>
  <c r="AB87" i="29"/>
  <c r="AA87" i="29"/>
  <c r="Z87" i="29"/>
  <c r="Y87" i="29"/>
  <c r="X87" i="29"/>
  <c r="W87" i="29"/>
  <c r="V87" i="29"/>
  <c r="U87" i="29"/>
  <c r="T87" i="29"/>
  <c r="S87" i="29"/>
  <c r="R87" i="29"/>
  <c r="Q87" i="29"/>
  <c r="P87" i="29"/>
  <c r="O87" i="29"/>
  <c r="N87" i="29"/>
  <c r="M87" i="29"/>
  <c r="L87" i="29"/>
  <c r="K87" i="29"/>
  <c r="J87" i="29"/>
  <c r="I87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2" i="29"/>
  <c r="AB82" i="29"/>
  <c r="AA82" i="29"/>
  <c r="Z82" i="29"/>
  <c r="Y82" i="29"/>
  <c r="X82" i="29"/>
  <c r="W82" i="29"/>
  <c r="V82" i="29"/>
  <c r="U82" i="29"/>
  <c r="T82" i="29"/>
  <c r="S82" i="29"/>
  <c r="R82" i="29"/>
  <c r="Q82" i="29"/>
  <c r="P82" i="29"/>
  <c r="O82" i="29"/>
  <c r="N82" i="29"/>
  <c r="M82" i="29"/>
  <c r="L82" i="29"/>
  <c r="K82" i="29"/>
  <c r="J82" i="29"/>
  <c r="I82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2" i="29"/>
  <c r="AB72" i="29"/>
  <c r="AA72" i="29"/>
  <c r="Z72" i="29"/>
  <c r="Y72" i="29"/>
  <c r="X72" i="29"/>
  <c r="W72" i="29"/>
  <c r="V72" i="29"/>
  <c r="U72" i="29"/>
  <c r="T72" i="29"/>
  <c r="S72" i="29"/>
  <c r="R72" i="29"/>
  <c r="Q72" i="29"/>
  <c r="P72" i="29"/>
  <c r="O72" i="29"/>
  <c r="N72" i="29"/>
  <c r="M72" i="29"/>
  <c r="L72" i="29"/>
  <c r="K72" i="29"/>
  <c r="J72" i="29"/>
  <c r="I72" i="29"/>
  <c r="AC71" i="29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7" i="29" l="1"/>
  <c r="AB17" i="29"/>
  <c r="AA17" i="29"/>
  <c r="Z17" i="29"/>
  <c r="Y17" i="29"/>
  <c r="X17" i="29"/>
  <c r="W17" i="29"/>
  <c r="V17" i="29"/>
  <c r="U17" i="29"/>
  <c r="T17" i="29"/>
  <c r="S17" i="29"/>
  <c r="R17" i="29"/>
  <c r="Q17" i="29"/>
  <c r="P17" i="29"/>
  <c r="O17" i="29"/>
  <c r="N17" i="29"/>
  <c r="M17" i="29"/>
  <c r="L17" i="29"/>
  <c r="AD17" i="29" s="1"/>
  <c r="K17" i="29"/>
  <c r="J17" i="29"/>
  <c r="I17" i="29"/>
  <c r="AC16" i="29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4" i="29"/>
  <c r="AB24" i="29"/>
  <c r="AA24" i="29"/>
  <c r="Z24" i="29"/>
  <c r="Y24" i="29"/>
  <c r="X24" i="29"/>
  <c r="W24" i="29"/>
  <c r="V24" i="29"/>
  <c r="U24" i="29"/>
  <c r="T24" i="29"/>
  <c r="S24" i="29"/>
  <c r="R24" i="29"/>
  <c r="Q24" i="29"/>
  <c r="P24" i="29"/>
  <c r="O24" i="29"/>
  <c r="N24" i="29"/>
  <c r="M24" i="29"/>
  <c r="L24" i="29"/>
  <c r="AD24" i="29" s="1"/>
  <c r="K24" i="29"/>
  <c r="J24" i="29"/>
  <c r="I24" i="29"/>
  <c r="AC23" i="29"/>
  <c r="AB23" i="29"/>
  <c r="AA23" i="29"/>
  <c r="Z23" i="29"/>
  <c r="Y23" i="29"/>
  <c r="X23" i="29"/>
  <c r="W23" i="29"/>
  <c r="V23" i="29"/>
  <c r="U23" i="29"/>
  <c r="T23" i="29"/>
  <c r="S23" i="29"/>
  <c r="R23" i="29"/>
  <c r="Q23" i="29"/>
  <c r="P23" i="29"/>
  <c r="O23" i="29"/>
  <c r="N23" i="29"/>
  <c r="M23" i="29"/>
  <c r="L23" i="29"/>
  <c r="K23" i="29"/>
  <c r="J23" i="29"/>
  <c r="I23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AD38" i="29" s="1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36" i="29"/>
  <c r="AB36" i="29"/>
  <c r="AA36" i="29"/>
  <c r="Z36" i="29"/>
  <c r="Y36" i="29"/>
  <c r="X36" i="29"/>
  <c r="W36" i="29"/>
  <c r="V36" i="29"/>
  <c r="U36" i="29"/>
  <c r="T36" i="29"/>
  <c r="S36" i="29"/>
  <c r="R36" i="29"/>
  <c r="Q36" i="29"/>
  <c r="P36" i="29"/>
  <c r="O36" i="29"/>
  <c r="N36" i="29"/>
  <c r="M36" i="29"/>
  <c r="L36" i="29"/>
  <c r="K36" i="29"/>
  <c r="J36" i="29"/>
  <c r="I36" i="29"/>
  <c r="AC35" i="29"/>
  <c r="AB35" i="29"/>
  <c r="AA35" i="29"/>
  <c r="Z35" i="29"/>
  <c r="Y35" i="29"/>
  <c r="X35" i="29"/>
  <c r="W35" i="29"/>
  <c r="V35" i="29"/>
  <c r="U35" i="29"/>
  <c r="T35" i="29"/>
  <c r="S35" i="29"/>
  <c r="R35" i="29"/>
  <c r="Q35" i="29"/>
  <c r="P35" i="29"/>
  <c r="O35" i="29"/>
  <c r="N35" i="29"/>
  <c r="M35" i="29"/>
  <c r="L35" i="29"/>
  <c r="K35" i="29"/>
  <c r="J35" i="29"/>
  <c r="I35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31" i="29" l="1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AD31" i="29" s="1"/>
  <c r="K31" i="29"/>
  <c r="J31" i="29"/>
  <c r="I31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30" i="29" l="1"/>
  <c r="AB30" i="29"/>
  <c r="AA30" i="29"/>
  <c r="Z30" i="29"/>
  <c r="Y30" i="29"/>
  <c r="X30" i="29"/>
  <c r="W30" i="29"/>
  <c r="V30" i="29"/>
  <c r="U30" i="29"/>
  <c r="T30" i="29"/>
  <c r="S30" i="29"/>
  <c r="R30" i="29"/>
  <c r="Q30" i="29"/>
  <c r="P30" i="29"/>
  <c r="O30" i="29"/>
  <c r="N30" i="29"/>
  <c r="M30" i="29"/>
  <c r="L30" i="29"/>
  <c r="K30" i="29"/>
  <c r="J30" i="29"/>
  <c r="I30" i="29"/>
  <c r="AC29" i="29"/>
  <c r="AB29" i="29"/>
  <c r="AA29" i="29"/>
  <c r="Z29" i="29"/>
  <c r="Y29" i="29"/>
  <c r="X29" i="29"/>
  <c r="W29" i="29"/>
  <c r="V29" i="29"/>
  <c r="U29" i="29"/>
  <c r="T29" i="29"/>
  <c r="S29" i="29"/>
  <c r="R29" i="29"/>
  <c r="Q29" i="29"/>
  <c r="P29" i="29"/>
  <c r="O29" i="29"/>
  <c r="N29" i="29"/>
  <c r="M29" i="29"/>
  <c r="L29" i="29"/>
  <c r="K29" i="29"/>
  <c r="J29" i="29"/>
  <c r="I29" i="29"/>
  <c r="AC28" i="29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J28" i="29"/>
  <c r="I28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9" l="1"/>
  <c r="AB77" i="29"/>
  <c r="AA77" i="29"/>
  <c r="Z77" i="29"/>
  <c r="Y77" i="29"/>
  <c r="X77" i="29"/>
  <c r="W77" i="29"/>
  <c r="V77" i="29"/>
  <c r="U77" i="29"/>
  <c r="T77" i="29"/>
  <c r="S77" i="29"/>
  <c r="R77" i="29"/>
  <c r="Q77" i="29"/>
  <c r="P77" i="29"/>
  <c r="O77" i="29"/>
  <c r="N77" i="29"/>
  <c r="M77" i="29"/>
  <c r="L77" i="29"/>
  <c r="K77" i="29"/>
  <c r="J77" i="29"/>
  <c r="I77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66" i="29" l="1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<sst xmlns="http://schemas.openxmlformats.org/spreadsheetml/2006/main" count="34206" uniqueCount="6062">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</sst>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9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N31" sqref="N3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49.9" customHeight="1">
      <c r="B11" s="4"/>
      <c r="C11" s="32"/>
      <c r="D11" s="32"/>
      <c r="E11" s="32"/>
      <c r="F11" s="31" t="s">
        <v>3908</v>
      </c>
      <c r="G11" s="125" t="s">
        <v>1090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Disposal</v>
      </c>
      <c r="M11" s="126" t="str">
        <f>VLOOKUP($G11,'WM-AR'!$A$7:$AK$1630,10,FALSE)</f>
        <v>Soil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 t="str">
        <f>VLOOKUP($G11,'WM-AR'!$A$7:$AK$1630,28,FALSE)</f>
        <v>Disposal Distance=Appx. (  )km from Site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3846</v>
      </c>
      <c r="AE11" s="179" t="s">
        <v>5721</v>
      </c>
      <c r="AF11" s="180"/>
      <c r="AG11" s="180" t="s">
        <v>3835</v>
      </c>
      <c r="AH11" s="39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349"/>
      <c r="C13" s="350" t="s">
        <v>5436</v>
      </c>
      <c r="D13" s="348" t="s">
        <v>5367</v>
      </c>
      <c r="E13" s="180" t="s">
        <v>5427</v>
      </c>
      <c r="F13" s="123" t="s">
        <v>4956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 t="s">
        <v>3820</v>
      </c>
      <c r="AE13" s="201"/>
      <c r="AF13" s="154"/>
      <c r="AG13" s="154"/>
      <c r="AH13" s="201" t="s">
        <v>4047</v>
      </c>
    </row>
    <row r="14" spans="2:34" ht="49.9" customHeight="1">
      <c r="B14" s="5"/>
      <c r="C14" s="85"/>
      <c r="D14" s="85"/>
      <c r="E14" s="85"/>
      <c r="F14" s="31" t="s">
        <v>3847</v>
      </c>
      <c r="G14" s="125" t="s">
        <v>1216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Type-5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3897</v>
      </c>
      <c r="AF14" s="182">
        <v>25.728000000000002</v>
      </c>
      <c r="AG14" s="182" t="s">
        <v>3834</v>
      </c>
      <c r="AH14" s="33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3930</v>
      </c>
      <c r="AF15" s="180">
        <v>7.7160000000000002</v>
      </c>
      <c r="AG15" s="180" t="s">
        <v>3840</v>
      </c>
      <c r="AH15" s="39" t="s">
        <v>4035</v>
      </c>
    </row>
    <row r="16" spans="2:34" ht="49.9" customHeight="1">
      <c r="B16" s="4"/>
      <c r="C16" s="12"/>
      <c r="D16" s="12"/>
      <c r="E16" s="12"/>
      <c r="F16" s="31" t="s">
        <v>3632</v>
      </c>
      <c r="G16" s="125" t="s">
        <v>1221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Substructure Work</v>
      </c>
      <c r="L16" s="126" t="str">
        <f>VLOOKUP($G16,'WM-AR'!$A$7:$AK$1630,8,FALSE)</f>
        <v>Form Work (3 times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49.9" customHeight="1">
      <c r="B17" s="4"/>
      <c r="C17" s="32"/>
      <c r="D17" s="32"/>
      <c r="E17" s="32"/>
      <c r="F17" s="31" t="s">
        <v>3681</v>
      </c>
      <c r="G17" s="125" t="s">
        <v>2202</v>
      </c>
      <c r="H17" s="126"/>
      <c r="I17" s="126" t="str">
        <f>VLOOKUP($G17,'WM-AR'!$A$7:$AK$1630,34,FALSE)</f>
        <v>M2</v>
      </c>
      <c r="J17" s="126" t="str">
        <f>VLOOKUP($G17,'WM-AR'!$A$7:$AK$1630,4,FALSE)</f>
        <v>Concrete Work</v>
      </c>
      <c r="K17" s="126" t="str">
        <f>VLOOKUP($G17,'WM-AR'!$A$7:$AK$1630,6,FALSE)</f>
        <v>Concrete Protective Coating (U/G)</v>
      </c>
      <c r="L17" s="126" t="str">
        <f>VLOOKUP($G17,'WM-AR'!$A$7:$AK$1630,8,FALSE)</f>
        <v>Bitumen/Bituminous/Asphalt Coating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tr">
        <f>L17</f>
        <v>Bitumen/Bituminous/Asphalt Coating</v>
      </c>
      <c r="AE17" s="181" t="s">
        <v>5418</v>
      </c>
      <c r="AF17" s="180">
        <v>90.048000000000002</v>
      </c>
      <c r="AG17" s="180" t="s">
        <v>3835</v>
      </c>
      <c r="AH17" s="39" t="s">
        <v>5417</v>
      </c>
    </row>
    <row r="18" spans="2:34" ht="49.9" customHeight="1">
      <c r="B18" s="4"/>
      <c r="C18" s="32"/>
      <c r="D18" s="32"/>
      <c r="E18" s="32"/>
      <c r="F18" s="31" t="s">
        <v>3908</v>
      </c>
      <c r="G18" s="125" t="s">
        <v>1090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Disposal</v>
      </c>
      <c r="M18" s="126" t="str">
        <f>VLOOKUP($G18,'WM-AR'!$A$7:$AK$1630,10,FALSE)</f>
        <v>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 t="str">
        <f>VLOOKUP($G18,'WM-AR'!$A$7:$AK$1630,28,FALSE)</f>
        <v>Disposal Distance=Appx. (  )km from Site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3846</v>
      </c>
      <c r="AE18" s="179" t="s">
        <v>5721</v>
      </c>
      <c r="AF18" s="180"/>
      <c r="AG18" s="180" t="s">
        <v>3835</v>
      </c>
      <c r="AH18" s="39"/>
    </row>
    <row r="19" spans="2:34" ht="34.9" customHeight="1">
      <c r="B19" s="4"/>
      <c r="C19" s="7"/>
      <c r="D19" s="8"/>
      <c r="E19" s="8"/>
      <c r="F19" s="8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156"/>
      <c r="AF19" s="156"/>
      <c r="AG19" s="156"/>
      <c r="AH19" s="10"/>
    </row>
    <row r="20" spans="2:34" ht="34.9" customHeight="1">
      <c r="B20" s="349"/>
      <c r="C20" s="350" t="s">
        <v>5436</v>
      </c>
      <c r="D20" s="348" t="s">
        <v>5312</v>
      </c>
      <c r="E20" s="180" t="s">
        <v>5428</v>
      </c>
      <c r="F20" s="123" t="s">
        <v>5797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 t="s">
        <v>3820</v>
      </c>
      <c r="AE20" s="201"/>
      <c r="AF20" s="154"/>
      <c r="AG20" s="154"/>
      <c r="AH20" s="201" t="s">
        <v>4047</v>
      </c>
    </row>
    <row r="21" spans="2:34" ht="49.9" customHeight="1">
      <c r="B21" s="5"/>
      <c r="C21" s="85"/>
      <c r="D21" s="85"/>
      <c r="E21" s="85"/>
      <c r="F21" s="31" t="s">
        <v>3847</v>
      </c>
      <c r="G21" s="125" t="s">
        <v>1216</v>
      </c>
      <c r="H21" s="126"/>
      <c r="I21" s="126" t="str">
        <f>VLOOKUP($G21,'WM-AR'!$A$7:$AK$1630,34,FALSE)</f>
        <v>M3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Structural Concrete</v>
      </c>
      <c r="M21" s="126">
        <f>VLOOKUP($G21,'WM-AR'!$A$7:$AK$1630,10,FALSE)</f>
        <v>0</v>
      </c>
      <c r="N21" s="126" t="str">
        <f>VLOOKUP($G21,'WM-AR'!$A$7:$AK$1630,12,FALSE)</f>
        <v>Cement Type-5</v>
      </c>
      <c r="O21" s="126" t="str">
        <f>VLOOKUP($G21,'WM-AR'!$A$7:$AK$1630,14,FALSE)</f>
        <v>20MPa &lt; F'c (Cylinder Strength) ≤ 25MPa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3723</v>
      </c>
      <c r="AE21" s="179" t="s">
        <v>3897</v>
      </c>
      <c r="AF21" s="182">
        <v>12.15</v>
      </c>
      <c r="AG21" s="182" t="s">
        <v>3834</v>
      </c>
      <c r="AH21" s="33"/>
    </row>
    <row r="22" spans="2:34" ht="49.9" customHeight="1">
      <c r="B22" s="4"/>
      <c r="C22" s="12"/>
      <c r="D22" s="12"/>
      <c r="E22" s="12"/>
      <c r="F22" s="31" t="s">
        <v>3848</v>
      </c>
      <c r="G22" s="125" t="s">
        <v>1228</v>
      </c>
      <c r="H22" s="126"/>
      <c r="I22" s="126" t="str">
        <f>VLOOKUP($G22,'WM-AR'!$A$7:$AK$1630,34,FALSE)</f>
        <v>TON</v>
      </c>
      <c r="J22" s="126" t="str">
        <f>VLOOKUP($G22,'WM-AR'!$A$7:$AK$1630,4,FALSE)</f>
        <v>Concrete Work</v>
      </c>
      <c r="K22" s="126" t="str">
        <f>VLOOKUP($G22,'WM-AR'!$A$7:$AK$1630,6,FALSE)</f>
        <v>Substructure Work</v>
      </c>
      <c r="L22" s="126" t="str">
        <f>VLOOKUP($G22,'WM-AR'!$A$7:$AK$1630,8,FALSE)</f>
        <v>Rebar Work</v>
      </c>
      <c r="M22" s="126" t="str">
        <f>VLOOKUP($G22,'WM-AR'!$A$7:$AK$1630,10,FALSE)</f>
        <v>Deformed Bar (Non-Coat.)</v>
      </c>
      <c r="N22" s="126">
        <f>VLOOKUP($G22,'WM-AR'!$A$7:$AK$1630,12,FALSE)</f>
        <v>0</v>
      </c>
      <c r="O22" s="126" t="str">
        <f>VLOOKUP($G22,'WM-AR'!$A$7:$AK$1630,14,FALSE)</f>
        <v>400MPa&lt;Fy≤470MPa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3724</v>
      </c>
      <c r="AE22" s="181" t="s">
        <v>3930</v>
      </c>
      <c r="AF22" s="180">
        <v>3.6480000000000001</v>
      </c>
      <c r="AG22" s="180" t="s">
        <v>3840</v>
      </c>
      <c r="AH22" s="39" t="s">
        <v>4035</v>
      </c>
    </row>
    <row r="23" spans="2:34" ht="49.9" customHeight="1">
      <c r="B23" s="4"/>
      <c r="C23" s="12"/>
      <c r="D23" s="12"/>
      <c r="E23" s="12"/>
      <c r="F23" s="31" t="s">
        <v>3632</v>
      </c>
      <c r="G23" s="125" t="s">
        <v>1221</v>
      </c>
      <c r="H23" s="126"/>
      <c r="I23" s="126" t="str">
        <f>VLOOKUP($G23,'WM-AR'!$A$7:$AK$1630,34,FALSE)</f>
        <v>M2</v>
      </c>
      <c r="J23" s="126" t="str">
        <f>VLOOKUP($G23,'WM-AR'!$A$7:$AK$1630,4,FALSE)</f>
        <v>Concrete Work</v>
      </c>
      <c r="K23" s="126" t="str">
        <f>VLOOKUP($G23,'WM-AR'!$A$7:$AK$1630,6,FALSE)</f>
        <v>Substructure Work</v>
      </c>
      <c r="L23" s="126" t="str">
        <f>VLOOKUP($G23,'WM-AR'!$A$7:$AK$1630,8,FALSE)</f>
        <v>Form Work (3 times in use)</v>
      </c>
      <c r="M23" s="126" t="str">
        <f>VLOOKUP($G23,'WM-AR'!$A$7:$AK$1630,10,FALSE)</f>
        <v>Flat Form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Dressed Lumber, Plywood or Steel Form(Wood Planks are not Allowed) incl. Chamfer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/>
      <c r="AE23" s="181" t="s">
        <v>5418</v>
      </c>
      <c r="AF23" s="180">
        <v>36.72</v>
      </c>
      <c r="AG23" s="180" t="s">
        <v>3835</v>
      </c>
      <c r="AH23" s="39" t="s">
        <v>5417</v>
      </c>
    </row>
    <row r="24" spans="2:34" ht="49.9" customHeight="1">
      <c r="B24" s="4"/>
      <c r="C24" s="32"/>
      <c r="D24" s="32"/>
      <c r="E24" s="32"/>
      <c r="F24" s="31" t="s">
        <v>3681</v>
      </c>
      <c r="G24" s="125" t="s">
        <v>2202</v>
      </c>
      <c r="H24" s="126"/>
      <c r="I24" s="126" t="str">
        <f>VLOOKUP($G24,'WM-AR'!$A$7:$AK$1630,34,FALSE)</f>
        <v>M2</v>
      </c>
      <c r="J24" s="126" t="str">
        <f>VLOOKUP($G24,'WM-AR'!$A$7:$AK$1630,4,FALSE)</f>
        <v>Concrete Work</v>
      </c>
      <c r="K24" s="126" t="str">
        <f>VLOOKUP($G24,'WM-AR'!$A$7:$AK$1630,6,FALSE)</f>
        <v>Concrete Protective Coating (U/G)</v>
      </c>
      <c r="L24" s="126" t="str">
        <f>VLOOKUP($G24,'WM-AR'!$A$7:$AK$1630,8,FALSE)</f>
        <v>Bitumen/Bituminous/Asphalt Coating</v>
      </c>
      <c r="M24" s="126">
        <f>VLOOKUP($G24,'WM-AR'!$A$7:$AK$1630,10,FALSE)</f>
        <v>0</v>
      </c>
      <c r="N24" s="126">
        <f>VLOOKUP($G24,'WM-AR'!$A$7:$AK$1630,12,FALSE)</f>
        <v>0</v>
      </c>
      <c r="O24" s="126">
        <f>VLOOKUP($G24,'WM-AR'!$A$7:$AK$1630,14,FALSE)</f>
        <v>0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tr">
        <f>L24</f>
        <v>Bitumen/Bituminous/Asphalt Coating</v>
      </c>
      <c r="AE24" s="181" t="s">
        <v>5418</v>
      </c>
      <c r="AF24" s="180">
        <v>36.72</v>
      </c>
      <c r="AG24" s="180" t="s">
        <v>3835</v>
      </c>
      <c r="AH24" s="39" t="s">
        <v>5417</v>
      </c>
    </row>
    <row r="25" spans="2:34" ht="49.9" customHeight="1">
      <c r="B25" s="4"/>
      <c r="C25" s="32"/>
      <c r="D25" s="32"/>
      <c r="E25" s="32"/>
      <c r="F25" s="31" t="s">
        <v>3908</v>
      </c>
      <c r="G25" s="125" t="s">
        <v>1090</v>
      </c>
      <c r="H25" s="126"/>
      <c r="I25" s="126" t="str">
        <f>VLOOKUP($G25,'WM-AR'!$A$7:$AK$1630,34,FALSE)</f>
        <v>M3</v>
      </c>
      <c r="J25" s="126" t="str">
        <f>VLOOKUP($G25,'WM-AR'!$A$7:$AK$1630,4,FALSE)</f>
        <v>Earth Work</v>
      </c>
      <c r="K25" s="126" t="str">
        <f>VLOOKUP($G25,'WM-AR'!$A$7:$AK$1630,6,FALSE)</f>
        <v>-</v>
      </c>
      <c r="L25" s="126" t="str">
        <f>VLOOKUP($G25,'WM-AR'!$A$7:$AK$1630,8,FALSE)</f>
        <v>Disposal</v>
      </c>
      <c r="M25" s="126" t="str">
        <f>VLOOKUP($G25,'WM-AR'!$A$7:$AK$1630,10,FALSE)</f>
        <v>Soil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 t="str">
        <f>VLOOKUP($G25,'WM-AR'!$A$7:$AK$1630,28,FALSE)</f>
        <v>Disposal Distance=Appx. (  )km from Site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3846</v>
      </c>
      <c r="AE25" s="179" t="s">
        <v>5721</v>
      </c>
      <c r="AF25" s="180"/>
      <c r="AG25" s="180" t="s">
        <v>3835</v>
      </c>
      <c r="AH25" s="39"/>
    </row>
    <row r="26" spans="2:34" ht="34.9" customHeight="1">
      <c r="B26" s="4"/>
      <c r="C26" s="7"/>
      <c r="D26" s="8"/>
      <c r="E26" s="8"/>
      <c r="F26" s="8"/>
      <c r="G26" s="9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5"/>
      <c r="AE26" s="156"/>
      <c r="AF26" s="156"/>
      <c r="AG26" s="156"/>
      <c r="AH26" s="10"/>
    </row>
    <row r="27" spans="2:34" ht="34.9" customHeight="1">
      <c r="B27" s="349"/>
      <c r="C27" s="350" t="s">
        <v>5436</v>
      </c>
      <c r="D27" s="348" t="s">
        <v>5312</v>
      </c>
      <c r="E27" s="180" t="s">
        <v>4928</v>
      </c>
      <c r="F27" s="123" t="s">
        <v>4955</v>
      </c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 t="s">
        <v>3820</v>
      </c>
      <c r="AE27" s="201"/>
      <c r="AF27" s="154"/>
      <c r="AG27" s="154"/>
      <c r="AH27" s="201" t="s">
        <v>4047</v>
      </c>
    </row>
    <row r="28" spans="2:34" ht="49.9" customHeight="1">
      <c r="B28" s="5"/>
      <c r="C28" s="85"/>
      <c r="D28" s="85"/>
      <c r="E28" s="85"/>
      <c r="F28" s="31" t="s">
        <v>3847</v>
      </c>
      <c r="G28" s="125" t="s">
        <v>1216</v>
      </c>
      <c r="H28" s="126"/>
      <c r="I28" s="126" t="str">
        <f>VLOOKUP($G28,'WM-AR'!$A$7:$AK$1630,34,FALSE)</f>
        <v>M3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Structural Concrete</v>
      </c>
      <c r="M28" s="126">
        <f>VLOOKUP($G28,'WM-AR'!$A$7:$AK$1630,10,FALSE)</f>
        <v>0</v>
      </c>
      <c r="N28" s="126" t="str">
        <f>VLOOKUP($G28,'WM-AR'!$A$7:$AK$1630,12,FALSE)</f>
        <v>Cement Type-5</v>
      </c>
      <c r="O28" s="126" t="str">
        <f>VLOOKUP($G28,'WM-AR'!$A$7:$AK$1630,14,FALSE)</f>
        <v>20MPa &lt; F'c (Cylinder Strength) ≤ 25MPa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3723</v>
      </c>
      <c r="AE28" s="179" t="s">
        <v>3897</v>
      </c>
      <c r="AF28" s="182">
        <v>11.904</v>
      </c>
      <c r="AG28" s="182" t="s">
        <v>3834</v>
      </c>
      <c r="AH28" s="33"/>
    </row>
    <row r="29" spans="2:34" ht="49.9" customHeight="1">
      <c r="B29" s="4"/>
      <c r="C29" s="12"/>
      <c r="D29" s="12"/>
      <c r="E29" s="12"/>
      <c r="F29" s="31" t="s">
        <v>3848</v>
      </c>
      <c r="G29" s="125" t="s">
        <v>1228</v>
      </c>
      <c r="H29" s="126"/>
      <c r="I29" s="126" t="str">
        <f>VLOOKUP($G29,'WM-AR'!$A$7:$AK$1630,34,FALSE)</f>
        <v>TON</v>
      </c>
      <c r="J29" s="126" t="str">
        <f>VLOOKUP($G29,'WM-AR'!$A$7:$AK$1630,4,FALSE)</f>
        <v>Concrete Work</v>
      </c>
      <c r="K29" s="126" t="str">
        <f>VLOOKUP($G29,'WM-AR'!$A$7:$AK$1630,6,FALSE)</f>
        <v>Substructure Work</v>
      </c>
      <c r="L29" s="126" t="str">
        <f>VLOOKUP($G29,'WM-AR'!$A$7:$AK$1630,8,FALSE)</f>
        <v>Rebar Work</v>
      </c>
      <c r="M29" s="126" t="str">
        <f>VLOOKUP($G29,'WM-AR'!$A$7:$AK$1630,10,FALSE)</f>
        <v>Deformed Bar (Non-Coat.)</v>
      </c>
      <c r="N29" s="126">
        <f>VLOOKUP($G29,'WM-AR'!$A$7:$AK$1630,12,FALSE)</f>
        <v>0</v>
      </c>
      <c r="O29" s="126" t="str">
        <f>VLOOKUP($G29,'WM-AR'!$A$7:$AK$1630,14,FALSE)</f>
        <v>400MPa&lt;Fy≤470MPa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81" t="s">
        <v>3930</v>
      </c>
      <c r="AF29" s="180">
        <v>3.5720000000000001</v>
      </c>
      <c r="AG29" s="180" t="s">
        <v>3840</v>
      </c>
      <c r="AH29" s="39" t="s">
        <v>4035</v>
      </c>
    </row>
    <row r="30" spans="2:34" ht="49.9" customHeight="1">
      <c r="B30" s="4"/>
      <c r="C30" s="12"/>
      <c r="D30" s="12"/>
      <c r="E30" s="12"/>
      <c r="F30" s="31" t="s">
        <v>3632</v>
      </c>
      <c r="G30" s="125" t="s">
        <v>1221</v>
      </c>
      <c r="H30" s="126"/>
      <c r="I30" s="126" t="str">
        <f>VLOOKUP($G30,'WM-AR'!$A$7:$AK$1630,34,FALSE)</f>
        <v>M2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Form Work (3 times in use)</v>
      </c>
      <c r="M30" s="126" t="str">
        <f>VLOOKUP($G30,'WM-AR'!$A$7:$AK$1630,10,FALSE)</f>
        <v>Flat Form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Dressed Lumber, Plywood or Steel Form(Wood Planks are not Allowed) incl. Chamfer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81" t="s">
        <v>5418</v>
      </c>
      <c r="AF30" s="180">
        <v>27.52</v>
      </c>
      <c r="AG30" s="180" t="s">
        <v>3835</v>
      </c>
      <c r="AH30" s="39" t="s">
        <v>5417</v>
      </c>
    </row>
    <row r="31" spans="2:34" ht="49.9" customHeight="1">
      <c r="B31" s="4"/>
      <c r="C31" s="32"/>
      <c r="D31" s="32"/>
      <c r="E31" s="32"/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tr">
        <f>L31</f>
        <v>Bitumen/Bituminous/Asphalt Coating</v>
      </c>
      <c r="AE31" s="181" t="s">
        <v>5418</v>
      </c>
      <c r="AF31" s="180">
        <v>27.52</v>
      </c>
      <c r="AG31" s="180" t="s">
        <v>3835</v>
      </c>
      <c r="AH31" s="39" t="s">
        <v>5417</v>
      </c>
    </row>
    <row r="32" spans="2:34" ht="49.9" customHeight="1">
      <c r="B32" s="4"/>
      <c r="C32" s="32"/>
      <c r="D32" s="32"/>
      <c r="E32" s="32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5721</v>
      </c>
      <c r="AF32" s="180"/>
      <c r="AG32" s="180" t="s">
        <v>3835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5436</v>
      </c>
      <c r="D34" s="348" t="s">
        <v>5429</v>
      </c>
      <c r="E34" s="180" t="s">
        <v>5430</v>
      </c>
      <c r="F34" s="123" t="s">
        <v>4957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3820</v>
      </c>
      <c r="AE34" s="201"/>
      <c r="AF34" s="154"/>
      <c r="AG34" s="154"/>
      <c r="AH34" s="201" t="s">
        <v>4047</v>
      </c>
    </row>
    <row r="35" spans="2:34" ht="49.9" customHeight="1">
      <c r="B35" s="5"/>
      <c r="C35" s="85"/>
      <c r="D35" s="85"/>
      <c r="E35" s="85"/>
      <c r="F35" s="31" t="s">
        <v>3847</v>
      </c>
      <c r="G35" s="125" t="s">
        <v>1216</v>
      </c>
      <c r="H35" s="126"/>
      <c r="I35" s="126" t="str">
        <f>VLOOKUP($G35,'WM-AR'!$A$7:$AK$1630,34,FALSE)</f>
        <v>M3</v>
      </c>
      <c r="J35" s="126" t="str">
        <f>VLOOKUP($G35,'WM-AR'!$A$7:$AK$1630,4,FALSE)</f>
        <v>Concrete Work</v>
      </c>
      <c r="K35" s="126" t="str">
        <f>VLOOKUP($G35,'WM-AR'!$A$7:$AK$1630,6,FALSE)</f>
        <v>Substructure Work</v>
      </c>
      <c r="L35" s="126" t="str">
        <f>VLOOKUP($G35,'WM-AR'!$A$7:$AK$1630,8,FALSE)</f>
        <v>Structural Concrete</v>
      </c>
      <c r="M35" s="126">
        <f>VLOOKUP($G35,'WM-AR'!$A$7:$AK$1630,10,FALSE)</f>
        <v>0</v>
      </c>
      <c r="N35" s="126" t="str">
        <f>VLOOKUP($G35,'WM-AR'!$A$7:$AK$1630,12,FALSE)</f>
        <v>Cement Type-5</v>
      </c>
      <c r="O35" s="126" t="str">
        <f>VLOOKUP($G35,'WM-AR'!$A$7:$AK$1630,14,FALSE)</f>
        <v>20MPa &lt; F'c (Cylinder Strength) ≤ 25MPa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>
        <f>VLOOKUP($G35,'WM-AR'!$A$7:$AK$1630,24,FALSE)</f>
        <v>0</v>
      </c>
      <c r="U35" s="126">
        <f>VLOOKUP($G35,'WM-AR'!$A$7:$AK$1630,25,FALSE)</f>
        <v>0</v>
      </c>
      <c r="V35" s="126">
        <f>VLOOKUP($G35,'WM-AR'!$A$7:$AK$1630,26,FALSE)</f>
        <v>0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 t="s">
        <v>3723</v>
      </c>
      <c r="AE35" s="179" t="s">
        <v>3897</v>
      </c>
      <c r="AF35" s="182">
        <v>12.864000000000001</v>
      </c>
      <c r="AG35" s="182" t="s">
        <v>3834</v>
      </c>
      <c r="AH35" s="33"/>
    </row>
    <row r="36" spans="2:34" ht="49.9" customHeight="1">
      <c r="B36" s="4"/>
      <c r="C36" s="12"/>
      <c r="D36" s="12"/>
      <c r="E36" s="12"/>
      <c r="F36" s="31" t="s">
        <v>3848</v>
      </c>
      <c r="G36" s="125" t="s">
        <v>1228</v>
      </c>
      <c r="H36" s="126"/>
      <c r="I36" s="126" t="str">
        <f>VLOOKUP($G36,'WM-AR'!$A$7:$AK$1630,34,FALSE)</f>
        <v>TON</v>
      </c>
      <c r="J36" s="126" t="str">
        <f>VLOOKUP($G36,'WM-AR'!$A$7:$AK$1630,4,FALSE)</f>
        <v>Concrete Work</v>
      </c>
      <c r="K36" s="126" t="str">
        <f>VLOOKUP($G36,'WM-AR'!$A$7:$AK$1630,6,FALSE)</f>
        <v>Substructure Work</v>
      </c>
      <c r="L36" s="126" t="str">
        <f>VLOOKUP($G36,'WM-AR'!$A$7:$AK$1630,8,FALSE)</f>
        <v>Rebar Work</v>
      </c>
      <c r="M36" s="126" t="str">
        <f>VLOOKUP($G36,'WM-AR'!$A$7:$AK$1630,10,FALSE)</f>
        <v>Deformed Bar (Non-Coat.)</v>
      </c>
      <c r="N36" s="126">
        <f>VLOOKUP($G36,'WM-AR'!$A$7:$AK$1630,12,FALSE)</f>
        <v>0</v>
      </c>
      <c r="O36" s="126" t="str">
        <f>VLOOKUP($G36,'WM-AR'!$A$7:$AK$1630,14,FALSE)</f>
        <v>400MPa&lt;Fy≤470MPa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81" t="s">
        <v>3930</v>
      </c>
      <c r="AF36" s="180">
        <v>3.86</v>
      </c>
      <c r="AG36" s="180" t="s">
        <v>3840</v>
      </c>
      <c r="AH36" s="39" t="s">
        <v>4035</v>
      </c>
    </row>
    <row r="37" spans="2:34" ht="49.9" customHeight="1">
      <c r="B37" s="4"/>
      <c r="C37" s="12"/>
      <c r="D37" s="12"/>
      <c r="E37" s="12"/>
      <c r="F37" s="31" t="s">
        <v>3632</v>
      </c>
      <c r="G37" s="125" t="s">
        <v>1221</v>
      </c>
      <c r="H37" s="126"/>
      <c r="I37" s="126" t="str">
        <f>VLOOKUP($G37,'WM-AR'!$A$7:$AK$1630,34,FALSE)</f>
        <v>M2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Form Work (3 times in use)</v>
      </c>
      <c r="M37" s="126" t="str">
        <f>VLOOKUP($G37,'WM-AR'!$A$7:$AK$1630,10,FALSE)</f>
        <v>Flat Form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Dressed Lumber, Plywood or Steel Form(Wood Planks are not Allowed) incl. Chamfer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81" t="s">
        <v>5418</v>
      </c>
      <c r="AF37" s="180">
        <v>34.304000000000002</v>
      </c>
      <c r="AG37" s="180" t="s">
        <v>3835</v>
      </c>
      <c r="AH37" s="39" t="s">
        <v>5417</v>
      </c>
    </row>
    <row r="38" spans="2:34" ht="49.9" customHeight="1">
      <c r="B38" s="4"/>
      <c r="C38" s="32"/>
      <c r="D38" s="32"/>
      <c r="E38" s="32"/>
      <c r="F38" s="31" t="s">
        <v>3681</v>
      </c>
      <c r="G38" s="125" t="s">
        <v>2202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Concrete Protective Coating (U/G)</v>
      </c>
      <c r="L38" s="126" t="str">
        <f>VLOOKUP($G38,'WM-AR'!$A$7:$AK$1630,8,FALSE)</f>
        <v>Bitumen/Bituminous/Asphalt Coating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tr">
        <f>L38</f>
        <v>Bitumen/Bituminous/Asphalt Coating</v>
      </c>
      <c r="AE38" s="181" t="s">
        <v>5418</v>
      </c>
      <c r="AF38" s="180">
        <v>34.304000000000002</v>
      </c>
      <c r="AG38" s="180" t="s">
        <v>3835</v>
      </c>
      <c r="AH38" s="39" t="s">
        <v>5417</v>
      </c>
    </row>
    <row r="39" spans="2:34" ht="49.9" customHeight="1">
      <c r="B39" s="4"/>
      <c r="C39" s="32"/>
      <c r="D39" s="32"/>
      <c r="E39" s="32"/>
      <c r="F39" s="31" t="s">
        <v>3908</v>
      </c>
      <c r="G39" s="125" t="s">
        <v>1090</v>
      </c>
      <c r="H39" s="126"/>
      <c r="I39" s="126" t="str">
        <f>VLOOKUP($G39,'WM-AR'!$A$7:$AK$1630,34,FALSE)</f>
        <v>M3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Disposal</v>
      </c>
      <c r="M39" s="126" t="str">
        <f>VLOOKUP($G39,'WM-AR'!$A$7:$AK$1630,10,FALSE)</f>
        <v>Soil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 t="str">
        <f>VLOOKUP($G39,'WM-AR'!$A$7:$AK$1630,28,FALSE)</f>
        <v>Disposal Distance=Appx. (  )km from Site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3846</v>
      </c>
      <c r="AE39" s="179" t="s">
        <v>5721</v>
      </c>
      <c r="AF39" s="180"/>
      <c r="AG39" s="180" t="s">
        <v>3835</v>
      </c>
      <c r="AH39" s="39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9"/>
      <c r="C41" s="350" t="s">
        <v>5436</v>
      </c>
      <c r="D41" s="348" t="s">
        <v>5333</v>
      </c>
      <c r="E41" s="180" t="s">
        <v>5937</v>
      </c>
      <c r="F41" s="123" t="s">
        <v>5358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3820</v>
      </c>
      <c r="AE41" s="201"/>
      <c r="AF41" s="154"/>
      <c r="AG41" s="154"/>
      <c r="AH41" s="201" t="s">
        <v>4047</v>
      </c>
    </row>
    <row r="42" spans="2:34" ht="49.9" customHeight="1">
      <c r="B42" s="5"/>
      <c r="C42" s="85"/>
      <c r="D42" s="85"/>
      <c r="E42" s="85"/>
      <c r="F42" s="31" t="s">
        <v>3847</v>
      </c>
      <c r="G42" s="125" t="s">
        <v>1216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Substructure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Type-5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3897</v>
      </c>
      <c r="AF42" s="182"/>
      <c r="AG42" s="182" t="s">
        <v>3834</v>
      </c>
      <c r="AH42" s="33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1228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Substructure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/>
      <c r="AG43" s="180" t="s">
        <v>3840</v>
      </c>
      <c r="AH43" s="39" t="s">
        <v>4035</v>
      </c>
    </row>
    <row r="44" spans="2:34" ht="49.9" customHeight="1">
      <c r="B44" s="4"/>
      <c r="C44" s="12"/>
      <c r="D44" s="12"/>
      <c r="E44" s="12"/>
      <c r="F44" s="31" t="s">
        <v>3632</v>
      </c>
      <c r="G44" s="125" t="s">
        <v>1221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Substructure Work</v>
      </c>
      <c r="L44" s="126" t="str">
        <f>VLOOKUP($G44,'WM-AR'!$A$7:$AK$1630,8,FALSE)</f>
        <v>Form Work (3 times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81" t="s">
        <v>5418</v>
      </c>
      <c r="AF44" s="180"/>
      <c r="AG44" s="180" t="s">
        <v>3835</v>
      </c>
      <c r="AH44" s="39" t="s">
        <v>5420</v>
      </c>
    </row>
    <row r="45" spans="2:34" ht="49.9" customHeight="1">
      <c r="B45" s="4"/>
      <c r="C45" s="32"/>
      <c r="D45" s="32"/>
      <c r="E45" s="32"/>
      <c r="F45" s="31" t="s">
        <v>3681</v>
      </c>
      <c r="G45" s="125" t="s">
        <v>2202</v>
      </c>
      <c r="H45" s="126"/>
      <c r="I45" s="126" t="str">
        <f>VLOOKUP($G45,'WM-AR'!$A$7:$AK$1630,34,FALSE)</f>
        <v>M2</v>
      </c>
      <c r="J45" s="126" t="str">
        <f>VLOOKUP($G45,'WM-AR'!$A$7:$AK$1630,4,FALSE)</f>
        <v>Concrete Work</v>
      </c>
      <c r="K45" s="126" t="str">
        <f>VLOOKUP($G45,'WM-AR'!$A$7:$AK$1630,6,FALSE)</f>
        <v>Concrete Protective Coating (U/G)</v>
      </c>
      <c r="L45" s="126" t="str">
        <f>VLOOKUP($G45,'WM-AR'!$A$7:$AK$1630,8,FALSE)</f>
        <v>Bitumen/Bituminous/Asphalt Coating</v>
      </c>
      <c r="M45" s="126">
        <f>VLOOKUP($G45,'WM-AR'!$A$7:$AK$1630,10,FALSE)</f>
        <v>0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L45</f>
        <v>Bitumen/Bituminous/Asphalt Coating</v>
      </c>
      <c r="AE45" s="181" t="s">
        <v>5418</v>
      </c>
      <c r="AF45" s="180"/>
      <c r="AG45" s="180" t="s">
        <v>3835</v>
      </c>
      <c r="AH45" s="39" t="s">
        <v>5417</v>
      </c>
    </row>
    <row r="46" spans="2:34" ht="49.9" customHeight="1">
      <c r="B46" s="4"/>
      <c r="C46" s="32"/>
      <c r="D46" s="32"/>
      <c r="E46" s="32"/>
      <c r="F46" s="31" t="s">
        <v>3908</v>
      </c>
      <c r="G46" s="125" t="s">
        <v>1090</v>
      </c>
      <c r="H46" s="126"/>
      <c r="I46" s="126" t="str">
        <f>VLOOKUP($G46,'WM-AR'!$A$7:$AK$1630,34,FALSE)</f>
        <v>M3</v>
      </c>
      <c r="J46" s="126" t="str">
        <f>VLOOKUP($G46,'WM-AR'!$A$7:$AK$1630,4,FALSE)</f>
        <v>Earth Work</v>
      </c>
      <c r="K46" s="126" t="str">
        <f>VLOOKUP($G46,'WM-AR'!$A$7:$AK$1630,6,FALSE)</f>
        <v>-</v>
      </c>
      <c r="L46" s="126" t="str">
        <f>VLOOKUP($G46,'WM-AR'!$A$7:$AK$1630,8,FALSE)</f>
        <v>Disposal</v>
      </c>
      <c r="M46" s="126" t="str">
        <f>VLOOKUP($G46,'WM-AR'!$A$7:$AK$1630,10,FALSE)</f>
        <v>Soil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 t="str">
        <f>VLOOKUP($G46,'WM-AR'!$A$7:$AK$1630,28,FALSE)</f>
        <v>Disposal Distance=Appx. (  )km from Site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3846</v>
      </c>
      <c r="AE46" s="179" t="s">
        <v>5721</v>
      </c>
      <c r="AF46" s="180"/>
      <c r="AG46" s="180" t="s">
        <v>3835</v>
      </c>
      <c r="AH46" s="39"/>
    </row>
    <row r="47" spans="2:34" ht="34.9" customHeight="1">
      <c r="B47" s="4"/>
      <c r="C47" s="7"/>
      <c r="D47" s="8"/>
      <c r="E47" s="8"/>
      <c r="F47" s="8"/>
      <c r="G47" s="9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5"/>
      <c r="AE47" s="156"/>
      <c r="AF47" s="156"/>
      <c r="AG47" s="156"/>
      <c r="AH47" s="10"/>
    </row>
    <row r="48" spans="2:34" ht="34.9" customHeight="1">
      <c r="B48" s="19">
        <v>5.2</v>
      </c>
      <c r="C48" s="61" t="s">
        <v>4971</v>
      </c>
      <c r="D48" s="61"/>
      <c r="E48" s="61"/>
      <c r="F48" s="20"/>
      <c r="G48" s="38"/>
      <c r="H48" s="413"/>
      <c r="I48" s="24"/>
      <c r="J48" s="24"/>
      <c r="K48" s="24"/>
      <c r="L48" s="24"/>
      <c r="M48" s="24"/>
      <c r="N48" s="24"/>
      <c r="O48" s="24"/>
      <c r="P48" s="24"/>
      <c r="Q48" s="24"/>
      <c r="R48" s="24"/>
      <c r="S48" s="24"/>
      <c r="T48" s="24"/>
      <c r="U48" s="24"/>
      <c r="V48" s="24"/>
      <c r="W48" s="24"/>
      <c r="X48" s="24"/>
      <c r="Y48" s="24"/>
      <c r="Z48" s="24"/>
      <c r="AA48" s="24"/>
      <c r="AB48" s="24"/>
      <c r="AC48" s="24"/>
      <c r="AD48" s="22"/>
      <c r="AE48" s="23"/>
      <c r="AF48" s="23"/>
      <c r="AG48" s="23"/>
      <c r="AH48" s="23"/>
    </row>
    <row r="49" spans="2:34" ht="34.9" customHeight="1">
      <c r="B49" s="349"/>
      <c r="C49" s="350" t="s">
        <v>5436</v>
      </c>
      <c r="D49" s="348" t="s">
        <v>5312</v>
      </c>
      <c r="E49" s="180" t="s">
        <v>5927</v>
      </c>
      <c r="F49" s="123" t="s">
        <v>4953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9.7200000000000006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2.9159999999999999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>
        <v>26.46</v>
      </c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>
        <v>26.46</v>
      </c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4.9" customHeight="1">
      <c r="B55" s="349"/>
      <c r="C55" s="350" t="s">
        <v>5436</v>
      </c>
      <c r="D55" s="348" t="s">
        <v>5377</v>
      </c>
      <c r="E55" s="180" t="s">
        <v>5936</v>
      </c>
      <c r="F55" s="123" t="s">
        <v>5359</v>
      </c>
      <c r="G55" s="45"/>
      <c r="H55" s="45"/>
      <c r="I55" s="45"/>
      <c r="J55" s="45"/>
      <c r="K55" s="45"/>
      <c r="L55" s="46"/>
      <c r="M55" s="58"/>
      <c r="N55" s="59"/>
      <c r="O55" s="59"/>
      <c r="P55" s="59"/>
      <c r="Q55" s="59"/>
      <c r="R55" s="59"/>
      <c r="S55" s="59"/>
      <c r="T55" s="60"/>
      <c r="U55" s="14"/>
      <c r="V55" s="14"/>
      <c r="W55" s="14"/>
      <c r="X55" s="14"/>
      <c r="Y55" s="14"/>
      <c r="Z55" s="14"/>
      <c r="AA55" s="14"/>
      <c r="AB55" s="14"/>
      <c r="AC55" s="14"/>
      <c r="AD55" s="124"/>
      <c r="AE55" s="201"/>
      <c r="AF55" s="154"/>
      <c r="AG55" s="154"/>
      <c r="AH55" s="201" t="s">
        <v>4047</v>
      </c>
    </row>
    <row r="56" spans="2:34" ht="49.9" customHeight="1">
      <c r="B56" s="5"/>
      <c r="C56" s="85"/>
      <c r="D56" s="85"/>
      <c r="E56" s="85"/>
      <c r="F56" s="31" t="s">
        <v>4067</v>
      </c>
      <c r="G56" s="125" t="s">
        <v>1289</v>
      </c>
      <c r="H56" s="126"/>
      <c r="I56" s="126" t="str">
        <f>VLOOKUP($G56,'WM-AR'!$A$7:$AK$1630,34,FALSE)</f>
        <v>M3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Structural Concrete</v>
      </c>
      <c r="M56" s="126">
        <f>VLOOKUP($G56,'WM-AR'!$A$7:$AK$1630,10,FALSE)</f>
        <v>0</v>
      </c>
      <c r="N56" s="126" t="str">
        <f>VLOOKUP($G56,'WM-AR'!$A$7:$AK$1630,12,FALSE)</f>
        <v>Cement Type-1</v>
      </c>
      <c r="O56" s="126" t="str">
        <f>VLOOKUP($G56,'WM-AR'!$A$7:$AK$1630,14,FALSE)</f>
        <v>20MPa &lt; F'c (Cylinder Strength) ≤ 25MPa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3723</v>
      </c>
      <c r="AE56" s="179" t="s">
        <v>3897</v>
      </c>
      <c r="AF56" s="182"/>
      <c r="AG56" s="182" t="s">
        <v>3834</v>
      </c>
      <c r="AH56" s="33"/>
    </row>
    <row r="57" spans="2:34" ht="49.9" customHeight="1">
      <c r="B57" s="4"/>
      <c r="C57" s="12"/>
      <c r="D57" s="12"/>
      <c r="E57" s="12"/>
      <c r="F57" s="31" t="s">
        <v>3848</v>
      </c>
      <c r="G57" s="125" t="s">
        <v>1228</v>
      </c>
      <c r="H57" s="126"/>
      <c r="I57" s="126" t="str">
        <f>VLOOKUP($G57,'WM-AR'!$A$7:$AK$1630,34,FALSE)</f>
        <v>TON</v>
      </c>
      <c r="J57" s="126" t="str">
        <f>VLOOKUP($G57,'WM-AR'!$A$7:$AK$1630,4,FALSE)</f>
        <v>Concrete Work</v>
      </c>
      <c r="K57" s="126" t="str">
        <f>VLOOKUP($G57,'WM-AR'!$A$7:$AK$1630,6,FALSE)</f>
        <v>Substructure Work</v>
      </c>
      <c r="L57" s="126" t="str">
        <f>VLOOKUP($G57,'WM-AR'!$A$7:$AK$1630,8,FALSE)</f>
        <v>Rebar Work</v>
      </c>
      <c r="M57" s="126" t="str">
        <f>VLOOKUP($G57,'WM-AR'!$A$7:$AK$1630,10,FALSE)</f>
        <v>Deformed Bar (Non-Coat.)</v>
      </c>
      <c r="N57" s="126">
        <f>VLOOKUP($G57,'WM-AR'!$A$7:$AK$1630,12,FALSE)</f>
        <v>0</v>
      </c>
      <c r="O57" s="126" t="str">
        <f>VLOOKUP($G57,'WM-AR'!$A$7:$AK$1630,14,FALSE)</f>
        <v>400MPa&lt;Fy≤470MPa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3724</v>
      </c>
      <c r="AE57" s="181" t="s">
        <v>3930</v>
      </c>
      <c r="AF57" s="180"/>
      <c r="AG57" s="180" t="s">
        <v>3840</v>
      </c>
      <c r="AH57" s="39" t="s">
        <v>4035</v>
      </c>
    </row>
    <row r="58" spans="2:34" ht="49.9" customHeight="1">
      <c r="B58" s="4"/>
      <c r="C58" s="12"/>
      <c r="D58" s="12"/>
      <c r="E58" s="12"/>
      <c r="F58" s="31" t="s">
        <v>3748</v>
      </c>
      <c r="G58" s="125" t="s">
        <v>1299</v>
      </c>
      <c r="H58" s="126"/>
      <c r="I58" s="126" t="str">
        <f>VLOOKUP($G58,'WM-AR'!$A$7:$AK$1630,34,FALSE)</f>
        <v>M2</v>
      </c>
      <c r="J58" s="126" t="str">
        <f>VLOOKUP($G58,'WM-AR'!$A$7:$AK$1630,4,FALSE)</f>
        <v>Concrete Work</v>
      </c>
      <c r="K58" s="126" t="str">
        <f>VLOOKUP($G58,'WM-AR'!$A$7:$AK$1630,6,FALSE)</f>
        <v>Superstructure Work</v>
      </c>
      <c r="L58" s="126" t="str">
        <f>VLOOKUP($G58,'WM-AR'!$A$7:$AK$1630,8,FALSE)</f>
        <v>Form Work (1 time in use)</v>
      </c>
      <c r="M58" s="126" t="str">
        <f>VLOOKUP($G58,'WM-AR'!$A$7:$AK$1630,10,FALSE)</f>
        <v>Flat Form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 t="str">
        <f>VLOOKUP($G58,'WM-AR'!$A$7:$AK$1630,20,FALSE)</f>
        <v>Dressed Lumber, Plywood or Steel Form(Wood Planks are not Allowed) incl. Chamfer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/>
      <c r="AE58" s="181" t="s">
        <v>5418</v>
      </c>
      <c r="AF58" s="180"/>
      <c r="AG58" s="180" t="s">
        <v>3835</v>
      </c>
      <c r="AH58" s="39" t="s">
        <v>5417</v>
      </c>
    </row>
    <row r="59" spans="2:34" ht="49.9" customHeight="1">
      <c r="B59" s="4"/>
      <c r="C59" s="12"/>
      <c r="D59" s="12"/>
      <c r="E59" s="12"/>
      <c r="F59" s="31" t="s">
        <v>3742</v>
      </c>
      <c r="G59" s="125" t="s">
        <v>2296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External Wall Painting</v>
      </c>
      <c r="M59" s="126" t="str">
        <f>VLOOKUP($G59,'WM-AR'!$A$7:$AK$1630,10,FALSE)</f>
        <v>Acrylic Emulsion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81" t="s">
        <v>5418</v>
      </c>
      <c r="AF59" s="180"/>
      <c r="AG59" s="180" t="s">
        <v>3835</v>
      </c>
      <c r="AH59" s="39" t="s">
        <v>5417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3" customHeight="1">
      <c r="B61" s="185"/>
      <c r="C61" s="186"/>
      <c r="D61" s="186"/>
      <c r="E61" s="186"/>
      <c r="F61" s="191" t="s">
        <v>4845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19">
        <v>5.3</v>
      </c>
      <c r="C62" s="61" t="s">
        <v>4800</v>
      </c>
      <c r="D62" s="61"/>
      <c r="E62" s="61"/>
      <c r="F62" s="20"/>
      <c r="G62" s="38"/>
      <c r="H62" s="413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/>
      <c r="E63" s="180" t="s">
        <v>4931</v>
      </c>
      <c r="F63" s="123" t="s">
        <v>4804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3744</v>
      </c>
      <c r="G64" s="125" t="s">
        <v>3774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Heavy Steel - Standard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3743</v>
      </c>
      <c r="AE64" s="179" t="s">
        <v>4967</v>
      </c>
      <c r="AF64" s="182"/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3745</v>
      </c>
      <c r="G65" s="125" t="s">
        <v>1840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Heavy Steel (Weight≥90KG/M)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3743</v>
      </c>
      <c r="AE65" s="179" t="s">
        <v>4967</v>
      </c>
      <c r="AF65" s="182"/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1772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/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19">
        <v>5.4</v>
      </c>
      <c r="C68" s="479" t="s">
        <v>4806</v>
      </c>
      <c r="D68" s="480"/>
      <c r="E68" s="480"/>
      <c r="F68" s="480"/>
      <c r="G68" s="481"/>
      <c r="H68" s="397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3"/>
      <c r="AF68" s="23"/>
      <c r="AG68" s="23"/>
      <c r="AH68" s="23"/>
    </row>
    <row r="69" spans="2:34" ht="34.9" customHeight="1">
      <c r="B69" s="349"/>
      <c r="C69" s="350" t="s">
        <v>5436</v>
      </c>
      <c r="D69" s="348" t="s">
        <v>5312</v>
      </c>
      <c r="E69" s="180" t="s">
        <v>4931</v>
      </c>
      <c r="F69" s="123" t="s">
        <v>5314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11"/>
    </row>
    <row r="70" spans="2:34" ht="49.9" customHeight="1">
      <c r="B70" s="5"/>
      <c r="C70" s="85"/>
      <c r="D70" s="85"/>
      <c r="E70" s="85"/>
      <c r="F70" s="31" t="s">
        <v>3777</v>
      </c>
      <c r="G70" s="125" t="s">
        <v>1747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Medium Steel - Standard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4967</v>
      </c>
      <c r="AF70" s="182">
        <v>16.065000000000001</v>
      </c>
      <c r="AG70" s="182" t="s">
        <v>3840</v>
      </c>
      <c r="AH70" s="33" t="s">
        <v>4066</v>
      </c>
    </row>
    <row r="71" spans="2:34" ht="49.9" customHeight="1">
      <c r="B71" s="4"/>
      <c r="C71" s="12"/>
      <c r="D71" s="12"/>
      <c r="E71" s="12"/>
      <c r="F71" s="31" t="s">
        <v>3778</v>
      </c>
      <c r="G71" s="125" t="s">
        <v>1843</v>
      </c>
      <c r="H71" s="126"/>
      <c r="I71" s="126" t="str">
        <f>VLOOKUP($G71,'WM-AR'!$A$7:$AK$1630,34,FALSE)</f>
        <v>TON</v>
      </c>
      <c r="J71" s="126" t="str">
        <f>VLOOKUP($G71,'WM-AR'!$A$7:$AK$1630,4,FALSE)</f>
        <v>Main Steel Structure Erection Work</v>
      </c>
      <c r="K71" s="126" t="str">
        <f>VLOOKUP($G71,'WM-AR'!$A$7:$AK$1630,6,FALSE)</f>
        <v>Shelter/Building</v>
      </c>
      <c r="L71" s="126" t="str">
        <f>VLOOKUP($G71,'WM-AR'!$A$7:$AK$1630,8,FALSE)</f>
        <v>Medium Steel (90KG/M&gt;Weight≥30KG/M)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3776</v>
      </c>
      <c r="AE71" s="179" t="s">
        <v>4967</v>
      </c>
      <c r="AF71" s="182">
        <v>16.065000000000001</v>
      </c>
      <c r="AG71" s="182" t="s">
        <v>3840</v>
      </c>
      <c r="AH71" s="39"/>
    </row>
    <row r="72" spans="2:34" ht="49.9" customHeight="1">
      <c r="B72" s="4"/>
      <c r="C72" s="12"/>
      <c r="D72" s="12"/>
      <c r="E72" s="12"/>
      <c r="F72" s="31" t="s">
        <v>3701</v>
      </c>
      <c r="G72" s="125" t="s">
        <v>3773</v>
      </c>
      <c r="H72" s="126"/>
      <c r="I72" s="126" t="str">
        <f>VLOOKUP($G72,'WM-AR'!$A$7:$AK$1630,34,FALSE)</f>
        <v>M2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Steel Painting/Coating</v>
      </c>
      <c r="M72" s="126" t="str">
        <f>VLOOKUP($G72,'WM-AR'!$A$7:$AK$1630,10,FALSE)</f>
        <v>for Non-Fireproofed Steel Surface, Surface Preparation, Primer, Second &amp; Final Coat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/>
      <c r="AE72" s="179" t="s">
        <v>4062</v>
      </c>
      <c r="AF72" s="182">
        <v>443.7</v>
      </c>
      <c r="AG72" s="182" t="s">
        <v>3835</v>
      </c>
      <c r="AH72" s="39" t="s">
        <v>4071</v>
      </c>
    </row>
    <row r="73" spans="2:34" ht="34.9" customHeight="1">
      <c r="B73" s="4"/>
      <c r="C73" s="7"/>
      <c r="D73" s="8"/>
      <c r="E73" s="8"/>
      <c r="F73" s="8"/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349"/>
      <c r="C74" s="350" t="s">
        <v>5436</v>
      </c>
      <c r="D74" s="348" t="s">
        <v>5312</v>
      </c>
      <c r="E74" s="180" t="s">
        <v>4931</v>
      </c>
      <c r="F74" s="123" t="s">
        <v>5315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/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3777</v>
      </c>
      <c r="G75" s="125" t="s">
        <v>1747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Medium Steel - Standard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4968</v>
      </c>
      <c r="AF75" s="182">
        <v>3.3460000000000001</v>
      </c>
      <c r="AG75" s="182" t="s">
        <v>3840</v>
      </c>
      <c r="AH75" s="33" t="s">
        <v>4066</v>
      </c>
    </row>
    <row r="76" spans="2:34" ht="49.9" customHeight="1">
      <c r="B76" s="4"/>
      <c r="C76" s="12"/>
      <c r="D76" s="12"/>
      <c r="E76" s="12"/>
      <c r="F76" s="31" t="s">
        <v>3778</v>
      </c>
      <c r="G76" s="125" t="s">
        <v>1843</v>
      </c>
      <c r="H76" s="126"/>
      <c r="I76" s="126" t="str">
        <f>VLOOKUP($G76,'WM-AR'!$A$7:$AK$1630,34,FALSE)</f>
        <v>TON</v>
      </c>
      <c r="J76" s="126" t="str">
        <f>VLOOKUP($G76,'WM-AR'!$A$7:$AK$1630,4,FALSE)</f>
        <v>Main Steel Structure Erection Work</v>
      </c>
      <c r="K76" s="126" t="str">
        <f>VLOOKUP($G76,'WM-AR'!$A$7:$AK$1630,6,FALSE)</f>
        <v>Shelter/Building</v>
      </c>
      <c r="L76" s="126" t="str">
        <f>VLOOKUP($G76,'WM-AR'!$A$7:$AK$1630,8,FALSE)</f>
        <v>Medium Steel (90KG/M&gt;Weight≥30KG/M)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3776</v>
      </c>
      <c r="AE76" s="179" t="s">
        <v>4969</v>
      </c>
      <c r="AF76" s="182">
        <v>3.3460000000000001</v>
      </c>
      <c r="AG76" s="182" t="s">
        <v>3840</v>
      </c>
      <c r="AH76" s="39"/>
    </row>
    <row r="77" spans="2:34" ht="49.9" customHeight="1">
      <c r="B77" s="4"/>
      <c r="C77" s="12"/>
      <c r="D77" s="12"/>
      <c r="E77" s="12"/>
      <c r="F77" s="31" t="s">
        <v>3701</v>
      </c>
      <c r="G77" s="125" t="s">
        <v>3773</v>
      </c>
      <c r="H77" s="126"/>
      <c r="I77" s="126" t="str">
        <f>VLOOKUP($G77,'WM-AR'!$A$7:$AK$1630,34,FALSE)</f>
        <v>M2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Steel Painting/Coating</v>
      </c>
      <c r="M77" s="126" t="str">
        <f>VLOOKUP($G77,'WM-AR'!$A$7:$AK$1630,10,FALSE)</f>
        <v>for Non-Fireproofed Steel Surface, Surface Preparation, Primer, Second &amp; Final Coat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/>
      <c r="AE77" s="179" t="s">
        <v>4062</v>
      </c>
      <c r="AF77" s="182">
        <v>67.451999999999998</v>
      </c>
      <c r="AG77" s="182" t="s">
        <v>3835</v>
      </c>
      <c r="AH77" s="39" t="s">
        <v>4071</v>
      </c>
    </row>
    <row r="78" spans="2:34" ht="34.9" customHeight="1">
      <c r="B78" s="4"/>
      <c r="C78" s="7"/>
      <c r="D78" s="8"/>
      <c r="E78" s="8"/>
      <c r="F78" s="8"/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49"/>
      <c r="C79" s="350" t="s">
        <v>5436</v>
      </c>
      <c r="D79" s="348" t="s">
        <v>5431</v>
      </c>
      <c r="E79" s="180" t="s">
        <v>5432</v>
      </c>
      <c r="F79" s="123" t="s">
        <v>5316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/>
      <c r="AE79" s="154"/>
      <c r="AF79" s="154"/>
      <c r="AG79" s="154"/>
      <c r="AH79" s="11"/>
    </row>
    <row r="80" spans="2:34" ht="49.9" customHeight="1">
      <c r="B80" s="5"/>
      <c r="C80" s="85"/>
      <c r="D80" s="85"/>
      <c r="E80" s="85"/>
      <c r="F80" s="31" t="s">
        <v>3777</v>
      </c>
      <c r="G80" s="125" t="s">
        <v>1747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Medium Steel - Standard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4.2480000000000002</v>
      </c>
      <c r="AG80" s="182" t="s">
        <v>3840</v>
      </c>
      <c r="AH80" s="33" t="s">
        <v>4066</v>
      </c>
    </row>
    <row r="81" spans="2:34" ht="49.9" customHeight="1">
      <c r="B81" s="4"/>
      <c r="C81" s="12"/>
      <c r="D81" s="12"/>
      <c r="E81" s="12"/>
      <c r="F81" s="31" t="s">
        <v>3778</v>
      </c>
      <c r="G81" s="125" t="s">
        <v>1843</v>
      </c>
      <c r="H81" s="126"/>
      <c r="I81" s="126" t="str">
        <f>VLOOKUP($G81,'WM-AR'!$A$7:$AK$1630,34,FALSE)</f>
        <v>TON</v>
      </c>
      <c r="J81" s="126" t="str">
        <f>VLOOKUP($G81,'WM-AR'!$A$7:$AK$1630,4,FALSE)</f>
        <v>Main Steel Structure Erection Work</v>
      </c>
      <c r="K81" s="126" t="str">
        <f>VLOOKUP($G81,'WM-AR'!$A$7:$AK$1630,6,FALSE)</f>
        <v>Shelter/Building</v>
      </c>
      <c r="L81" s="126" t="str">
        <f>VLOOKUP($G81,'WM-AR'!$A$7:$AK$1630,8,FALSE)</f>
        <v>Medium Steel (90KG/M&gt;Weight≥30KG/M)</v>
      </c>
      <c r="M81" s="126">
        <f>VLOOKUP($G81,'WM-AR'!$A$7:$AK$1630,10,FALSE)</f>
        <v>0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3776</v>
      </c>
      <c r="AE81" s="179" t="s">
        <v>4967</v>
      </c>
      <c r="AF81" s="182">
        <v>4.2480000000000002</v>
      </c>
      <c r="AG81" s="182" t="s">
        <v>3840</v>
      </c>
      <c r="AH81" s="39"/>
    </row>
    <row r="82" spans="2:34" ht="49.9" customHeight="1">
      <c r="B82" s="4"/>
      <c r="C82" s="12"/>
      <c r="D82" s="12"/>
      <c r="E82" s="12"/>
      <c r="F82" s="31" t="s">
        <v>3701</v>
      </c>
      <c r="G82" s="125" t="s">
        <v>3773</v>
      </c>
      <c r="H82" s="126"/>
      <c r="I82" s="126" t="str">
        <f>VLOOKUP($G82,'WM-AR'!$A$7:$AK$1630,34,FALSE)</f>
        <v>M2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Steel Painting/Coating</v>
      </c>
      <c r="M82" s="126" t="str">
        <f>VLOOKUP($G82,'WM-AR'!$A$7:$AK$1630,10,FALSE)</f>
        <v>for Non-Fireproofed Steel Surface, Surface Preparation, Primer, Second &amp; Final Coat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/>
      <c r="AE82" s="179" t="s">
        <v>4062</v>
      </c>
      <c r="AF82" s="182">
        <v>79.043999999999997</v>
      </c>
      <c r="AG82" s="182" t="s">
        <v>3835</v>
      </c>
      <c r="AH82" s="39" t="s">
        <v>4071</v>
      </c>
    </row>
    <row r="83" spans="2:34" ht="34.9" customHeight="1">
      <c r="B83" s="4"/>
      <c r="C83" s="7"/>
      <c r="D83" s="8"/>
      <c r="E83" s="8"/>
      <c r="F83" s="8"/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4.9" customHeight="1">
      <c r="B84" s="349"/>
      <c r="C84" s="350" t="s">
        <v>5436</v>
      </c>
      <c r="D84" s="348" t="s">
        <v>5433</v>
      </c>
      <c r="E84" s="180" t="s">
        <v>5434</v>
      </c>
      <c r="F84" s="123" t="s">
        <v>5317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11"/>
    </row>
    <row r="85" spans="2:34" ht="49.9" customHeight="1">
      <c r="B85" s="5"/>
      <c r="C85" s="85"/>
      <c r="D85" s="85"/>
      <c r="E85" s="85"/>
      <c r="F85" s="31" t="s">
        <v>3777</v>
      </c>
      <c r="G85" s="125" t="s">
        <v>1747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Medium Steel - Standard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3.63</v>
      </c>
      <c r="AG85" s="182" t="s">
        <v>3840</v>
      </c>
      <c r="AH85" s="33" t="s">
        <v>4066</v>
      </c>
    </row>
    <row r="86" spans="2:34" ht="49.9" customHeight="1">
      <c r="B86" s="4"/>
      <c r="C86" s="12"/>
      <c r="D86" s="12"/>
      <c r="E86" s="12"/>
      <c r="F86" s="31" t="s">
        <v>3778</v>
      </c>
      <c r="G86" s="125" t="s">
        <v>1843</v>
      </c>
      <c r="H86" s="126"/>
      <c r="I86" s="126" t="str">
        <f>VLOOKUP($G86,'WM-AR'!$A$7:$AK$1630,34,FALSE)</f>
        <v>TON</v>
      </c>
      <c r="J86" s="126" t="str">
        <f>VLOOKUP($G86,'WM-AR'!$A$7:$AK$1630,4,FALSE)</f>
        <v>Main Steel Structure Erection Work</v>
      </c>
      <c r="K86" s="126" t="str">
        <f>VLOOKUP($G86,'WM-AR'!$A$7:$AK$1630,6,FALSE)</f>
        <v>Shelter/Building</v>
      </c>
      <c r="L86" s="126" t="str">
        <f>VLOOKUP($G86,'WM-AR'!$A$7:$AK$1630,8,FALSE)</f>
        <v>Medium Steel (90KG/M&gt;Weight≥30KG/M)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3776</v>
      </c>
      <c r="AE86" s="179" t="s">
        <v>4967</v>
      </c>
      <c r="AF86" s="182">
        <v>3.63</v>
      </c>
      <c r="AG86" s="182" t="s">
        <v>3840</v>
      </c>
      <c r="AH86" s="39"/>
    </row>
    <row r="87" spans="2:34" ht="49.9" customHeight="1">
      <c r="B87" s="4"/>
      <c r="C87" s="12"/>
      <c r="D87" s="12"/>
      <c r="E87" s="12"/>
      <c r="F87" s="31" t="s">
        <v>3701</v>
      </c>
      <c r="G87" s="125" t="s">
        <v>3773</v>
      </c>
      <c r="H87" s="126"/>
      <c r="I87" s="126" t="str">
        <f>VLOOKUP($G87,'WM-AR'!$A$7:$AK$1630,34,FALSE)</f>
        <v>M2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Steel Painting/Coating</v>
      </c>
      <c r="M87" s="126" t="str">
        <f>VLOOKUP($G87,'WM-AR'!$A$7:$AK$1630,10,FALSE)</f>
        <v>for Non-Fireproofed Steel Surface, Surface Preparation, Primer, Second &amp; Final Coat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/>
      <c r="AE87" s="179" t="s">
        <v>4062</v>
      </c>
      <c r="AF87" s="182">
        <v>85.8</v>
      </c>
      <c r="AG87" s="182" t="s">
        <v>3835</v>
      </c>
      <c r="AH87" s="39" t="s">
        <v>4071</v>
      </c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156"/>
      <c r="AF88" s="156"/>
      <c r="AG88" s="156"/>
      <c r="AH88" s="10"/>
    </row>
    <row r="89" spans="2:34" ht="34.9" customHeight="1">
      <c r="B89" s="349"/>
      <c r="C89" s="350" t="s">
        <v>5436</v>
      </c>
      <c r="D89" s="348" t="s">
        <v>5312</v>
      </c>
      <c r="E89" s="180" t="s">
        <v>4931</v>
      </c>
      <c r="F89" s="123" t="s">
        <v>5318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11"/>
    </row>
    <row r="90" spans="2:34" ht="49.9" customHeight="1">
      <c r="B90" s="5"/>
      <c r="C90" s="85"/>
      <c r="D90" s="85"/>
      <c r="E90" s="85"/>
      <c r="F90" s="31" t="s">
        <v>3777</v>
      </c>
      <c r="G90" s="125" t="s">
        <v>1747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Medium Steel - Standard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11.21</v>
      </c>
      <c r="AG90" s="182" t="s">
        <v>3840</v>
      </c>
      <c r="AH90" s="33" t="s">
        <v>4066</v>
      </c>
    </row>
    <row r="91" spans="2:34" ht="49.9" customHeight="1">
      <c r="B91" s="4"/>
      <c r="C91" s="12"/>
      <c r="D91" s="12"/>
      <c r="E91" s="12"/>
      <c r="F91" s="31" t="s">
        <v>3778</v>
      </c>
      <c r="G91" s="125" t="s">
        <v>1843</v>
      </c>
      <c r="H91" s="126"/>
      <c r="I91" s="126" t="str">
        <f>VLOOKUP($G91,'WM-AR'!$A$7:$AK$1630,34,FALSE)</f>
        <v>TON</v>
      </c>
      <c r="J91" s="126" t="str">
        <f>VLOOKUP($G91,'WM-AR'!$A$7:$AK$1630,4,FALSE)</f>
        <v>Main Steel Structure Erection Work</v>
      </c>
      <c r="K91" s="126" t="str">
        <f>VLOOKUP($G91,'WM-AR'!$A$7:$AK$1630,6,FALSE)</f>
        <v>Shelter/Building</v>
      </c>
      <c r="L91" s="126" t="str">
        <f>VLOOKUP($G91,'WM-AR'!$A$7:$AK$1630,8,FALSE)</f>
        <v>Medium Steel (90KG/M&gt;Weight≥30KG/M)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3776</v>
      </c>
      <c r="AE91" s="179" t="s">
        <v>4967</v>
      </c>
      <c r="AF91" s="182">
        <v>11.21</v>
      </c>
      <c r="AG91" s="182" t="s">
        <v>3840</v>
      </c>
      <c r="AH91" s="39"/>
    </row>
    <row r="92" spans="2:34" ht="49.9" customHeight="1">
      <c r="B92" s="4"/>
      <c r="C92" s="12"/>
      <c r="D92" s="12"/>
      <c r="E92" s="12"/>
      <c r="F92" s="31" t="s">
        <v>3701</v>
      </c>
      <c r="G92" s="125" t="s">
        <v>3773</v>
      </c>
      <c r="H92" s="126"/>
      <c r="I92" s="126" t="str">
        <f>VLOOKUP($G92,'WM-AR'!$A$7:$AK$1630,34,FALSE)</f>
        <v>M2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Steel Painting/Coating</v>
      </c>
      <c r="M92" s="126" t="str">
        <f>VLOOKUP($G92,'WM-AR'!$A$7:$AK$1630,10,FALSE)</f>
        <v>for Non-Fireproofed Steel Surface, Surface Preparation, Primer, Second &amp; Final Coat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/>
      <c r="AE92" s="179" t="s">
        <v>4062</v>
      </c>
      <c r="AF92" s="182">
        <v>184.77500000000001</v>
      </c>
      <c r="AG92" s="182" t="s">
        <v>3835</v>
      </c>
      <c r="AH92" s="39" t="s">
        <v>4071</v>
      </c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156"/>
      <c r="AF93" s="156"/>
      <c r="AG93" s="156"/>
      <c r="AH93" s="10"/>
    </row>
    <row r="94" spans="2:34" ht="34.9" customHeight="1">
      <c r="B94" s="349"/>
      <c r="C94" s="350" t="s">
        <v>5436</v>
      </c>
      <c r="D94" s="348" t="s">
        <v>5367</v>
      </c>
      <c r="E94" s="180" t="s">
        <v>5435</v>
      </c>
      <c r="F94" s="123" t="s">
        <v>5319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49.9" customHeight="1">
      <c r="B95" s="5"/>
      <c r="C95" s="85"/>
      <c r="D95" s="85"/>
      <c r="E95" s="85"/>
      <c r="F95" s="31" t="s">
        <v>3777</v>
      </c>
      <c r="G95" s="125" t="s">
        <v>1747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Medium Steel - Standard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11.396000000000001</v>
      </c>
      <c r="AG95" s="182" t="s">
        <v>3840</v>
      </c>
      <c r="AH95" s="33" t="s">
        <v>4066</v>
      </c>
    </row>
    <row r="96" spans="2:34" ht="49.9" customHeight="1">
      <c r="B96" s="4"/>
      <c r="C96" s="12"/>
      <c r="D96" s="12"/>
      <c r="E96" s="12"/>
      <c r="F96" s="31" t="s">
        <v>3778</v>
      </c>
      <c r="G96" s="125" t="s">
        <v>1843</v>
      </c>
      <c r="H96" s="126"/>
      <c r="I96" s="126" t="str">
        <f>VLOOKUP($G96,'WM-AR'!$A$7:$AK$1630,34,FALSE)</f>
        <v>TON</v>
      </c>
      <c r="J96" s="126" t="str">
        <f>VLOOKUP($G96,'WM-AR'!$A$7:$AK$1630,4,FALSE)</f>
        <v>Main Steel Structure Erection Work</v>
      </c>
      <c r="K96" s="126" t="str">
        <f>VLOOKUP($G96,'WM-AR'!$A$7:$AK$1630,6,FALSE)</f>
        <v>Shelter/Building</v>
      </c>
      <c r="L96" s="126" t="str">
        <f>VLOOKUP($G96,'WM-AR'!$A$7:$AK$1630,8,FALSE)</f>
        <v>Medium Steel (90KG/M&gt;Weight≥30KG/M)</v>
      </c>
      <c r="M96" s="126">
        <f>VLOOKUP($G96,'WM-AR'!$A$7:$AK$1630,10,FALSE)</f>
        <v>0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3776</v>
      </c>
      <c r="AE96" s="179" t="s">
        <v>4967</v>
      </c>
      <c r="AF96" s="182">
        <v>11.396000000000001</v>
      </c>
      <c r="AG96" s="182" t="s">
        <v>3840</v>
      </c>
      <c r="AH96" s="39"/>
    </row>
    <row r="97" spans="2:34" ht="49.9" customHeight="1">
      <c r="B97" s="4"/>
      <c r="C97" s="12"/>
      <c r="D97" s="12"/>
      <c r="E97" s="12"/>
      <c r="F97" s="31" t="s">
        <v>3701</v>
      </c>
      <c r="G97" s="125" t="s">
        <v>3773</v>
      </c>
      <c r="H97" s="126"/>
      <c r="I97" s="126" t="str">
        <f>VLOOKUP($G97,'WM-AR'!$A$7:$AK$1630,34,FALSE)</f>
        <v>M2</v>
      </c>
      <c r="J97" s="126" t="str">
        <f>VLOOKUP($G97,'WM-AR'!$A$7:$AK$1630,4,FALSE)</f>
        <v>Main Steel Structure Fabrication Work</v>
      </c>
      <c r="K97" s="126" t="str">
        <f>VLOOKUP($G97,'WM-AR'!$A$7:$AK$1630,6,FALSE)</f>
        <v>Shelter/Building</v>
      </c>
      <c r="L97" s="126" t="str">
        <f>VLOOKUP($G97,'WM-AR'!$A$7:$AK$1630,8,FALSE)</f>
        <v>Steel Painting/Coating</v>
      </c>
      <c r="M97" s="126" t="str">
        <f>VLOOKUP($G97,'WM-AR'!$A$7:$AK$1630,10,FALSE)</f>
        <v>for Non-Fireproofed Steel Surface, Surface Preparation, Primer, Second &amp; Final Coat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 t="str">
        <f>VLOOKUP($G97,'WM-AR'!$A$7:$AK$1630,29,FALSE)</f>
        <v>Material: (   )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/>
      <c r="AE97" s="179" t="s">
        <v>4062</v>
      </c>
      <c r="AF97" s="182">
        <v>173.55799999999999</v>
      </c>
      <c r="AG97" s="182" t="s">
        <v>3835</v>
      </c>
      <c r="AH97" s="39" t="s">
        <v>4071</v>
      </c>
    </row>
    <row r="98" spans="2:34" ht="34.9" customHeight="1">
      <c r="B98" s="4"/>
      <c r="C98" s="7"/>
      <c r="D98" s="8"/>
      <c r="E98" s="8"/>
      <c r="F98" s="8"/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349"/>
      <c r="C99" s="350" t="s">
        <v>5436</v>
      </c>
      <c r="D99" s="348" t="s">
        <v>5312</v>
      </c>
      <c r="E99" s="180" t="s">
        <v>4931</v>
      </c>
      <c r="F99" s="123" t="s">
        <v>5320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/>
      <c r="AE99" s="154"/>
      <c r="AF99" s="154"/>
      <c r="AG99" s="154"/>
      <c r="AH99" s="11"/>
    </row>
    <row r="100" spans="2:34" ht="49.9" customHeight="1">
      <c r="B100" s="5"/>
      <c r="C100" s="85"/>
      <c r="D100" s="85"/>
      <c r="E100" s="85"/>
      <c r="F100" s="31" t="s">
        <v>5809</v>
      </c>
      <c r="G100" s="125" t="s">
        <v>5810</v>
      </c>
      <c r="H100" s="126"/>
      <c r="I100" s="126" t="str">
        <f>VLOOKUP($G100,'WM-AR'!$A$7:$AK$1630,34,FALSE)</f>
        <v>TON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Medium Steel - Standard (90KG/M&gt;Weight≥30KG/M)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3776</v>
      </c>
      <c r="AE100" s="179" t="s">
        <v>4967</v>
      </c>
      <c r="AF100" s="182">
        <v>29.064</v>
      </c>
      <c r="AG100" s="182" t="s">
        <v>3840</v>
      </c>
      <c r="AH100" s="33" t="s">
        <v>4066</v>
      </c>
    </row>
    <row r="101" spans="2:34" ht="49.9" customHeight="1">
      <c r="B101" s="4"/>
      <c r="C101" s="12"/>
      <c r="D101" s="12"/>
      <c r="E101" s="12"/>
      <c r="F101" s="31" t="s">
        <v>5808</v>
      </c>
      <c r="G101" s="125" t="s">
        <v>5811</v>
      </c>
      <c r="H101" s="126"/>
      <c r="I101" s="126" t="str">
        <f>VLOOKUP($G101,'WM-AR'!$A$7:$AK$1630,34,FALSE)</f>
        <v>TON</v>
      </c>
      <c r="J101" s="126" t="str">
        <f>VLOOKUP($G101,'WM-AR'!$A$7:$AK$1630,4,FALSE)</f>
        <v>Main Steel Structure Erection Work</v>
      </c>
      <c r="K101" s="126" t="str">
        <f>VLOOKUP($G101,'WM-AR'!$A$7:$AK$1630,6,FALSE)</f>
        <v>Shelter/Building</v>
      </c>
      <c r="L101" s="126" t="str">
        <f>VLOOKUP($G101,'WM-AR'!$A$7:$AK$1630,8,FALSE)</f>
        <v>Medium Steel (90KG/M&gt;Weight≥30KG/M)</v>
      </c>
      <c r="M101" s="126">
        <f>VLOOKUP($G101,'WM-AR'!$A$7:$AK$1630,10,FALSE)</f>
        <v>0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>
        <f>VLOOKUP($G101,'WM-AR'!$A$7:$AK$1630,26,FALSE)</f>
        <v>0</v>
      </c>
      <c r="W101" s="126">
        <f>VLOOKUP($G101,'WM-AR'!$A$7:$AK$1630,27,FALSE)</f>
        <v>0</v>
      </c>
      <c r="X101" s="126">
        <f>VLOOKUP($G101,'WM-AR'!$A$7:$AK$1630,28,FALSE)</f>
        <v>0</v>
      </c>
      <c r="Y101" s="126" t="str">
        <f>VLOOKUP($G101,'WM-AR'!$A$7:$AK$1630,29,FALSE)</f>
        <v>Material: (   )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3776</v>
      </c>
      <c r="AE101" s="179" t="s">
        <v>4967</v>
      </c>
      <c r="AF101" s="182">
        <v>29.064</v>
      </c>
      <c r="AG101" s="182" t="s">
        <v>3840</v>
      </c>
      <c r="AH101" s="39"/>
    </row>
    <row r="102" spans="2:34" ht="49.9" customHeight="1">
      <c r="B102" s="4"/>
      <c r="C102" s="12"/>
      <c r="D102" s="12"/>
      <c r="E102" s="12"/>
      <c r="F102" s="31" t="s">
        <v>5813</v>
      </c>
      <c r="G102" s="125" t="s">
        <v>5812</v>
      </c>
      <c r="H102" s="126"/>
      <c r="I102" s="126" t="str">
        <f>VLOOKUP($G102,'WM-AR'!$A$7:$AK$1630,34,FALSE)</f>
        <v>M2</v>
      </c>
      <c r="J102" s="126" t="str">
        <f>VLOOKUP($G102,'WM-AR'!$A$7:$AK$1630,4,FALSE)</f>
        <v>Main Steel Structure Fabrication Work</v>
      </c>
      <c r="K102" s="126" t="str">
        <f>VLOOKUP($G102,'WM-AR'!$A$7:$AK$1630,6,FALSE)</f>
        <v>Shelter/Building</v>
      </c>
      <c r="L102" s="126" t="str">
        <f>VLOOKUP($G102,'WM-AR'!$A$7:$AK$1630,8,FALSE)</f>
        <v>Steel Painting/Coating</v>
      </c>
      <c r="M102" s="126" t="str">
        <f>VLOOKUP($G102,'WM-AR'!$A$7:$AK$1630,10,FALSE)</f>
        <v>for Non-Fireproofed Steel Surface, Surface Preparation, Primer, Second &amp; Final Coat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>
        <f>VLOOKUP($G102,'WM-AR'!$A$7:$AK$1630,26,FALSE)</f>
        <v>0</v>
      </c>
      <c r="W102" s="126">
        <f>VLOOKUP($G102,'WM-AR'!$A$7:$AK$1630,27,FALSE)</f>
        <v>0</v>
      </c>
      <c r="X102" s="126">
        <f>VLOOKUP($G102,'WM-AR'!$A$7:$AK$1630,28,FALSE)</f>
        <v>0</v>
      </c>
      <c r="Y102" s="126" t="str">
        <f>VLOOKUP($G102,'WM-AR'!$A$7:$AK$1630,29,FALSE)</f>
        <v>Material: (   )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/>
      <c r="AE102" s="179" t="s">
        <v>4062</v>
      </c>
      <c r="AF102" s="182">
        <v>396.84399999999999</v>
      </c>
      <c r="AG102" s="182" t="s">
        <v>3835</v>
      </c>
      <c r="AH102" s="39" t="s">
        <v>4071</v>
      </c>
    </row>
    <row r="103" spans="2:34" ht="34.9" customHeight="1">
      <c r="B103" s="4"/>
      <c r="C103" s="7"/>
      <c r="D103" s="8"/>
      <c r="E103" s="8"/>
      <c r="F103" s="8"/>
      <c r="G103" s="9"/>
      <c r="H103" s="14"/>
      <c r="I103" s="14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  <c r="AB103" s="14"/>
      <c r="AC103" s="14"/>
      <c r="AD103" s="5"/>
      <c r="AE103" s="156"/>
      <c r="AF103" s="156"/>
      <c r="AG103" s="156"/>
      <c r="AH103" s="10"/>
    </row>
    <row r="104" spans="2:34" ht="34.9" customHeight="1">
      <c r="B104" s="19">
        <v>5.5</v>
      </c>
      <c r="C104" s="479" t="s">
        <v>4802</v>
      </c>
      <c r="D104" s="480"/>
      <c r="E104" s="480"/>
      <c r="F104" s="480"/>
      <c r="G104" s="481"/>
      <c r="H104" s="397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2"/>
      <c r="AE104" s="23"/>
      <c r="AF104" s="23"/>
      <c r="AG104" s="23"/>
      <c r="AH104" s="23"/>
    </row>
    <row r="105" spans="2:34" ht="34.9" customHeight="1">
      <c r="B105" s="349"/>
      <c r="C105" s="350" t="s">
        <v>5436</v>
      </c>
      <c r="D105" s="348"/>
      <c r="E105" s="180"/>
      <c r="F105" s="123" t="s">
        <v>4814</v>
      </c>
      <c r="G105" s="45"/>
      <c r="H105" s="45"/>
      <c r="I105" s="45"/>
      <c r="J105" s="45"/>
      <c r="K105" s="45"/>
      <c r="L105" s="46"/>
      <c r="M105" s="58"/>
      <c r="N105" s="59"/>
      <c r="O105" s="59"/>
      <c r="P105" s="59"/>
      <c r="Q105" s="59"/>
      <c r="R105" s="59"/>
      <c r="S105" s="59"/>
      <c r="T105" s="60"/>
      <c r="U105" s="14"/>
      <c r="V105" s="14"/>
      <c r="W105" s="14"/>
      <c r="X105" s="14"/>
      <c r="Y105" s="14"/>
      <c r="Z105" s="14"/>
      <c r="AA105" s="14"/>
      <c r="AB105" s="14"/>
      <c r="AC105" s="14"/>
      <c r="AD105" s="124" t="s">
        <v>4816</v>
      </c>
      <c r="AE105" s="154"/>
      <c r="AF105" s="154"/>
      <c r="AG105" s="154"/>
      <c r="AH105" s="11"/>
    </row>
    <row r="106" spans="2:34" ht="34.9" customHeight="1">
      <c r="B106" s="5"/>
      <c r="C106" s="85"/>
      <c r="D106" s="85"/>
      <c r="E106" s="85"/>
      <c r="F106" s="8"/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5.6</v>
      </c>
      <c r="C108" s="479" t="s">
        <v>4807</v>
      </c>
      <c r="D108" s="480"/>
      <c r="E108" s="480"/>
      <c r="F108" s="480"/>
      <c r="G108" s="481"/>
      <c r="H108" s="397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/>
      <c r="E109" s="180"/>
      <c r="F109" s="123" t="s">
        <v>4104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4818</v>
      </c>
      <c r="AE109" s="154"/>
      <c r="AF109" s="154"/>
      <c r="AG109" s="154"/>
      <c r="AH109" s="11"/>
    </row>
    <row r="110" spans="2:34" ht="34.9" customHeight="1">
      <c r="B110" s="5"/>
      <c r="C110" s="85"/>
      <c r="D110" s="85"/>
      <c r="E110" s="85"/>
      <c r="F110" s="8"/>
      <c r="G110" s="9"/>
      <c r="H110" s="14"/>
      <c r="I110" s="14"/>
      <c r="J110" s="14"/>
      <c r="K110" s="14"/>
      <c r="L110" s="14"/>
      <c r="M110" s="14"/>
      <c r="N110" s="14"/>
      <c r="O110" s="14"/>
      <c r="P110" s="14"/>
      <c r="Q110" s="14"/>
      <c r="R110" s="14"/>
      <c r="S110" s="14"/>
      <c r="T110" s="14"/>
      <c r="U110" s="14"/>
      <c r="V110" s="14"/>
      <c r="W110" s="14"/>
      <c r="X110" s="14"/>
      <c r="Y110" s="14"/>
      <c r="Z110" s="14"/>
      <c r="AA110" s="14"/>
      <c r="AB110" s="14"/>
      <c r="AC110" s="14"/>
      <c r="AD110" s="5"/>
      <c r="AE110" s="156"/>
      <c r="AF110" s="156"/>
      <c r="AG110" s="156"/>
      <c r="AH110" s="10"/>
    </row>
    <row r="111" spans="2:34" ht="34.9" customHeight="1">
      <c r="B111" s="4"/>
      <c r="C111" s="7"/>
      <c r="D111" s="8"/>
      <c r="E111" s="8"/>
      <c r="F111" s="8"/>
      <c r="G111" s="9"/>
      <c r="H111" s="14"/>
      <c r="I111" s="14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  <c r="AA111" s="14"/>
      <c r="AB111" s="14"/>
      <c r="AC111" s="14"/>
      <c r="AD111" s="5"/>
      <c r="AE111" s="156"/>
      <c r="AF111" s="156"/>
      <c r="AG111" s="156"/>
      <c r="AH111" s="10"/>
    </row>
    <row r="112" spans="2:34" ht="34.9" customHeight="1">
      <c r="B112" s="19">
        <v>5.7</v>
      </c>
      <c r="C112" s="479" t="s">
        <v>4809</v>
      </c>
      <c r="D112" s="480"/>
      <c r="E112" s="480"/>
      <c r="F112" s="480"/>
      <c r="G112" s="481"/>
      <c r="H112" s="397"/>
      <c r="I112" s="24"/>
      <c r="J112" s="24"/>
      <c r="K112" s="24"/>
      <c r="L112" s="24"/>
      <c r="M112" s="24"/>
      <c r="N112" s="24"/>
      <c r="O112" s="24"/>
      <c r="P112" s="24"/>
      <c r="Q112" s="24"/>
      <c r="R112" s="24"/>
      <c r="S112" s="24"/>
      <c r="T112" s="24"/>
      <c r="U112" s="24"/>
      <c r="V112" s="24"/>
      <c r="W112" s="24"/>
      <c r="X112" s="24"/>
      <c r="Y112" s="24"/>
      <c r="Z112" s="24"/>
      <c r="AA112" s="24"/>
      <c r="AB112" s="24"/>
      <c r="AC112" s="24"/>
      <c r="AD112" s="22"/>
      <c r="AE112" s="23"/>
      <c r="AF112" s="23"/>
      <c r="AG112" s="23"/>
      <c r="AH112" s="23"/>
    </row>
    <row r="113" spans="2:34" ht="34.9" customHeight="1">
      <c r="B113" s="349"/>
      <c r="C113" s="350" t="s">
        <v>5436</v>
      </c>
      <c r="D113" s="348"/>
      <c r="E113" s="180"/>
      <c r="F113" s="123" t="s">
        <v>4105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4820</v>
      </c>
      <c r="AE113" s="154"/>
      <c r="AF113" s="154"/>
      <c r="AG113" s="154"/>
      <c r="AH113" s="11"/>
    </row>
    <row r="114" spans="2:34" ht="34.9" customHeight="1">
      <c r="B114" s="5"/>
      <c r="C114" s="85"/>
      <c r="D114" s="85"/>
      <c r="E114" s="85"/>
      <c r="F114" s="8"/>
      <c r="G114" s="9"/>
      <c r="H114" s="14"/>
      <c r="I114" s="14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  <c r="AA114" s="14"/>
      <c r="AB114" s="14"/>
      <c r="AC114" s="14"/>
      <c r="AD114" s="5"/>
      <c r="AE114" s="156"/>
      <c r="AF114" s="156"/>
      <c r="AG114" s="156"/>
      <c r="AH114" s="10"/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5.8</v>
      </c>
      <c r="C116" s="479" t="s">
        <v>4810</v>
      </c>
      <c r="D116" s="480"/>
      <c r="E116" s="480"/>
      <c r="F116" s="480"/>
      <c r="G116" s="481"/>
      <c r="H116" s="397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5436</v>
      </c>
      <c r="D117" s="348"/>
      <c r="E117" s="180"/>
      <c r="F117" s="123" t="s">
        <v>4812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4822</v>
      </c>
      <c r="AE117" s="154"/>
      <c r="AF117" s="154"/>
      <c r="AG117" s="154"/>
      <c r="AH117" s="11"/>
    </row>
    <row r="118" spans="2:34" ht="34.9" customHeight="1">
      <c r="B118" s="5"/>
      <c r="C118" s="85"/>
      <c r="D118" s="85"/>
      <c r="E118" s="85"/>
      <c r="F118" s="8"/>
      <c r="G118" s="9"/>
      <c r="H118" s="14"/>
      <c r="I118" s="14"/>
      <c r="J118" s="14"/>
      <c r="K118" s="14"/>
      <c r="L118" s="14"/>
      <c r="M118" s="14"/>
      <c r="N118" s="14"/>
      <c r="O118" s="14"/>
      <c r="P118" s="14"/>
      <c r="Q118" s="14"/>
      <c r="R118" s="14"/>
      <c r="S118" s="14"/>
      <c r="T118" s="14"/>
      <c r="U118" s="14"/>
      <c r="V118" s="14"/>
      <c r="W118" s="14"/>
      <c r="X118" s="14"/>
      <c r="Y118" s="14"/>
      <c r="Z118" s="14"/>
      <c r="AA118" s="14"/>
      <c r="AB118" s="14"/>
      <c r="AC118" s="14"/>
      <c r="AD118" s="5"/>
      <c r="AE118" s="156"/>
      <c r="AF118" s="156"/>
      <c r="AG118" s="156"/>
      <c r="AH118" s="10"/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16.5" customHeight="1"/>
    <row r="121" spans="2:34" ht="16.5" customHeight="1"/>
    <row r="122" spans="2:34" ht="16.5" customHeight="1"/>
    <row r="123" spans="2:34" ht="28.9" customHeight="1">
      <c r="J123" s="36"/>
      <c r="K123" s="36"/>
      <c r="L123" s="36"/>
    </row>
    <row r="124" spans="2:34" ht="28.9" customHeight="1">
      <c r="J124" s="36"/>
      <c r="K124" s="36"/>
      <c r="L124" s="36"/>
    </row>
    <row r="125" spans="2:34" ht="40.15" customHeight="1">
      <c r="J125" s="36"/>
      <c r="K125" s="36"/>
      <c r="L125" s="36"/>
    </row>
    <row r="126" spans="2:34" ht="16.5" customHeight="1"/>
    <row r="127" spans="2:34" ht="16.5" customHeight="1"/>
    <row r="128" spans="2:34" ht="16.5" customHeight="1"/>
    <row r="129" ht="16.5" customHeight="1"/>
  </sheetData>
  <mergeCells count="6">
    <mergeCell ref="C116:G116"/>
    <mergeCell ref="C68:G68"/>
    <mergeCell ref="AF2:AG2"/>
    <mergeCell ref="C104:G104"/>
    <mergeCell ref="C108:G108"/>
    <mergeCell ref="C112:G11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G14:G18 G35:G39 G21:G25 G7:G11 G50:G53 G100:G102 G28:G32 G56:G59 G64:G66 G70:G72 G75:G77 G80:G82 G85:G87 G90:G92 G95:G97 G42:G46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C5" sqref="C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85" zoomScaleNormal="100" zoomScaleSheetLayoutView="85" workbookViewId="0">
      <pane xSplit="12" ySplit="3" topLeftCell="M8" activePane="bottomRight" state="frozen"/>
      <selection activeCell="N104" sqref="N104"/>
      <selection pane="topRight" activeCell="N104" sqref="N104"/>
      <selection pane="bottomLeft" activeCell="N104" sqref="N104"/>
      <selection pane="bottomRight" activeCell="K26" sqref="K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24" activePane="bottomRight" state="frozen"/>
      <selection activeCell="N104" sqref="N104"/>
      <selection pane="topRight" activeCell="N104" sqref="N104"/>
      <selection pane="bottomLeft" activeCell="N104" sqref="N104"/>
      <selection pane="bottomRight" activeCell="AD34" sqref="AD34:AE3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2023-10-30T07:02:02Z</dcterms:modified>
</cp:coreProperties>
</file>